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G31" i="18"/>
  <c r="N31" i="18"/>
  <c r="M31" i="18"/>
  <c r="I31" i="18"/>
  <c r="H53" i="18"/>
  <c r="H63" i="18"/>
  <c r="D24" i="15"/>
  <c r="C23" i="15"/>
  <c r="D56" i="18" l="1"/>
  <c r="J55" i="18" s="1"/>
  <c r="F31" i="18"/>
  <c r="K31" i="18"/>
  <c r="E31" i="18" s="1"/>
  <c r="J31" i="18"/>
  <c r="H21" i="18"/>
  <c r="E21" i="18" s="1"/>
  <c r="D66" i="18"/>
  <c r="K65" i="18" s="1"/>
  <c r="K55" i="18"/>
  <c r="G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E65" i="18" l="1"/>
  <c r="X11" i="7"/>
  <c r="X15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N11" i="7"/>
  <c r="L11" i="7"/>
  <c r="H11" i="7"/>
  <c r="L14" i="7"/>
  <c r="K15" i="7"/>
  <c r="P11" i="7"/>
  <c r="I14" i="7"/>
  <c r="H15" i="7"/>
  <c r="P15" i="7"/>
  <c r="M11" i="7"/>
  <c r="K14" i="7"/>
  <c r="O14" i="7"/>
  <c r="J15" i="7"/>
  <c r="N15" i="7"/>
  <c r="O11" i="7"/>
  <c r="J11" i="7"/>
  <c r="H14" i="7"/>
  <c r="P14" i="7"/>
  <c r="O15" i="7"/>
  <c r="K11" i="7"/>
  <c r="M14" i="7"/>
  <c r="L15" i="7"/>
  <c r="I11" i="7"/>
  <c r="F15" i="7"/>
  <c r="F14" i="7"/>
  <c r="F11" i="7"/>
  <c r="M8" i="4"/>
  <c r="M7" i="4"/>
  <c r="D6" i="15"/>
  <c r="D6" i="7"/>
  <c r="Q15" i="7" l="1"/>
  <c r="Q11" i="7"/>
  <c r="Q14" i="7"/>
  <c r="C14" i="7"/>
  <c r="C12" i="7"/>
  <c r="C15" i="7"/>
  <c r="C13" i="7"/>
</calcChain>
</file>

<file path=xl/sharedStrings.xml><?xml version="1.0" encoding="utf-8"?>
<sst xmlns="http://schemas.openxmlformats.org/spreadsheetml/2006/main" count="1354" uniqueCount="666">
  <si>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</si>
  <si>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</si>
  <si>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</si>
  <si>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</si>
  <si>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</si>
  <si>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</si>
  <si>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</si>
  <si>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</si>
  <si>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</si>
  <si>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</si>
  <si>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</si>
  <si>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</si>
  <si>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</si>
  <si>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</si>
  <si>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</si>
  <si>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</si>
  <si>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</si>
  <si>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</si>
  <si>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</si>
  <si>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</si>
  <si>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</si>
  <si>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</si>
  <si>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</si>
  <si>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</si>
  <si>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</si>
  <si>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</si>
  <si>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</si>
  <si>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</si>
  <si>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</si>
  <si>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</si>
  <si>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</si>
  <si>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</si>
  <si>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</si>
  <si>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</si>
  <si>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</si>
  <si>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</si>
  <si>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</si>
  <si>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</si>
  <si>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</si>
  <si>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</si>
  <si>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</si>
  <si>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</si>
  <si>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</si>
  <si>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</si>
  <si>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</si>
  <si>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</si>
  <si>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</si>
  <si>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</si>
  <si>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</si>
  <si>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</si>
  <si>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</si>
  <si>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</si>
  <si>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</si>
  <si>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</si>
  <si>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</si>
  <si>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</si>
  <si>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</si>
  <si>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</si>
  <si>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</si>
  <si>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</si>
  <si>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</si>
  <si>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</si>
  <si>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</si>
  <si>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</si>
  <si>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</si>
  <si>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</si>
  <si>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</si>
  <si>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</si>
  <si>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</si>
  <si>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</si>
  <si>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</si>
  <si>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</si>
  <si>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</si>
  <si>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</si>
  <si>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</si>
  <si>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</si>
  <si>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</si>
  <si>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</si>
  <si>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</si>
  <si>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</si>
  <si>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</si>
  <si>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</si>
  <si>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</si>
  <si>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</si>
  <si>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</si>
  <si>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</si>
  <si>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</si>
  <si>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</si>
  <si>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</si>
  <si>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</si>
  <si>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</si>
  <si>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</si>
  <si>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</si>
  <si>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</si>
  <si>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</si>
  <si>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</si>
  <si>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</si>
  <si>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</si>
  <si>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</si>
  <si>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</si>
  <si>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</si>
  <si>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</si>
  <si>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</si>
  <si>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</si>
  <si>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</si>
  <si>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</si>
  <si>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</si>
  <si>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</si>
  <si>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</si>
  <si>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</si>
  <si>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</si>
  <si>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</si>
  <si>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</si>
  <si>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</si>
  <si>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</si>
  <si>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</si>
  <si>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</si>
  <si>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</si>
  <si>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</si>
  <si>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</si>
  <si>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</si>
  <si>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</si>
  <si>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</si>
  <si>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</si>
  <si>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</si>
  <si>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</si>
  <si>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</si>
  <si>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</si>
  <si>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</si>
  <si>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</si>
  <si>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</si>
  <si>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</si>
  <si>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</si>
  <si>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</si>
  <si>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</si>
  <si>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</si>
  <si>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</si>
  <si>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</si>
  <si>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</si>
  <si>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</si>
  <si>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</si>
  <si>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</si>
  <si>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</si>
  <si>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</si>
  <si>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</si>
  <si>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</si>
  <si>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</si>
  <si>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</si>
  <si>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</si>
  <si>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</si>
  <si>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</si>
  <si>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</si>
  <si>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</si>
  <si>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</si>
  <si>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</si>
  <si>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</si>
  <si>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</si>
  <si>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</si>
  <si>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</si>
  <si>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</si>
  <si>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</si>
  <si>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</si>
  <si>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</si>
  <si>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</si>
  <si>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</si>
  <si>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</si>
  <si>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</si>
  <si>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</si>
  <si>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</si>
  <si>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</si>
  <si>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</si>
  <si>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</si>
  <si>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</si>
  <si>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</si>
  <si>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</si>
  <si>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</si>
  <si>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</si>
  <si>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</si>
  <si>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</si>
  <si>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</si>
  <si>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</si>
  <si>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</si>
  <si>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</si>
  <si>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</si>
  <si>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</si>
  <si>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</si>
  <si>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</si>
  <si>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</si>
  <si>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</si>
  <si>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</si>
  <si>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</si>
  <si>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</si>
  <si>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</si>
  <si>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</si>
  <si>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</si>
  <si>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</si>
  <si>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</si>
  <si>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</si>
  <si>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</si>
  <si>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</si>
  <si>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</si>
  <si>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</si>
  <si>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</si>
  <si>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</si>
  <si>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</si>
  <si>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</si>
  <si>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</si>
  <si>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</si>
  <si>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</si>
  <si>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</si>
  <si>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</si>
  <si>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</si>
  <si>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</si>
  <si>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</si>
  <si>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</si>
  <si>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</si>
  <si>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</si>
  <si>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</si>
  <si>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</si>
  <si>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</si>
  <si>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</si>
  <si>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</si>
  <si>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</si>
  <si>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</si>
  <si>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</si>
  <si>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</si>
  <si>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</si>
  <si>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</si>
  <si>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</si>
  <si>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</si>
  <si>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</si>
  <si>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</si>
  <si>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</si>
  <si>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</si>
  <si>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</si>
  <si>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</si>
  <si>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</si>
  <si>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</si>
  <si>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</si>
  <si>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</si>
  <si>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</si>
  <si>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</si>
  <si>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</si>
  <si>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</si>
  <si>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</si>
  <si>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</si>
  <si>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</si>
  <si>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</si>
  <si>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</si>
  <si>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</si>
  <si>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</si>
  <si>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</si>
  <si>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</si>
  <si>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</si>
  <si>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</si>
  <si>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</si>
  <si>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</si>
  <si>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</si>
  <si>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</si>
  <si>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</si>
  <si>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</si>
  <si>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</si>
  <si>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</si>
  <si>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</si>
  <si>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</si>
  <si>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</si>
  <si>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</si>
  <si>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</si>
  <si>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</si>
  <si>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</si>
  <si>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</si>
  <si>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</si>
  <si>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</si>
  <si>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</si>
  <si>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</si>
  <si>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</si>
  <si>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</si>
  <si>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</si>
  <si>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</si>
  <si>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</si>
  <si>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</si>
  <si>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</si>
  <si>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</si>
  <si>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</si>
  <si>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</si>
  <si>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</si>
  <si>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</si>
  <si>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</si>
  <si>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</si>
  <si>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</si>
  <si>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</si>
  <si>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</si>
  <si>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</si>
  <si>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</si>
  <si>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</si>
  <si>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</si>
  <si>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</si>
  <si>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</si>
  <si>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</si>
  <si>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</si>
  <si>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</si>
  <si>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</si>
  <si>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</si>
  <si>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</si>
  <si>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</si>
  <si>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</si>
  <si>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</si>
  <si>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</si>
  <si>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</si>
  <si>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</si>
  <si>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</si>
  <si>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</si>
  <si>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</si>
  <si>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</si>
  <si>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</si>
  <si>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</si>
  <si>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</si>
  <si>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</si>
  <si>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</si>
  <si>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</si>
  <si>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</si>
  <si>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</si>
  <si>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</si>
  <si>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</si>
  <si>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</si>
  <si>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</si>
  <si>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</si>
  <si>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</si>
  <si>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</si>
  <si>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</si>
  <si>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</si>
  <si>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</si>
  <si>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</si>
  <si>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</si>
  <si>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</si>
  <si>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</si>
  <si>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</si>
  <si>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</si>
  <si>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</si>
  <si>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</si>
  <si>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</si>
  <si>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</si>
  <si>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</si>
  <si>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</si>
  <si>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</si>
  <si>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</si>
  <si>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</si>
  <si>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</si>
  <si>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</si>
  <si>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</si>
  <si>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</si>
  <si>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</si>
  <si>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</si>
  <si>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</si>
  <si>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</si>
  <si>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</si>
  <si>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</si>
  <si>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</si>
  <si>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</si>
  <si>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</si>
  <si>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</si>
  <si>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</si>
  <si>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</si>
  <si>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</si>
  <si>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</si>
  <si>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</si>
  <si>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</si>
  <si>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</si>
  <si>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</si>
  <si>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</si>
  <si>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</si>
  <si>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</si>
  <si>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</si>
  <si>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</si>
  <si>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</si>
  <si>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</si>
  <si>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</si>
  <si>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</si>
  <si>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</si>
  <si>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</si>
  <si>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</si>
  <si>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</si>
  <si>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</si>
  <si>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</si>
  <si>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</si>
  <si>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</si>
  <si>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</si>
  <si>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</si>
  <si>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</si>
  <si>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</si>
  <si>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</si>
  <si>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</si>
  <si>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</si>
  <si>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</si>
  <si>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</si>
  <si>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</si>
  <si>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</si>
  <si>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</si>
  <si>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</si>
  <si>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</si>
  <si>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</si>
  <si>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</si>
  <si>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</si>
  <si>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</si>
  <si>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</si>
  <si>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</si>
  <si>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</si>
  <si>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</si>
  <si>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</si>
  <si>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</si>
  <si>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</si>
  <si>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</si>
  <si>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</si>
  <si>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</si>
  <si>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</si>
  <si>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</si>
  <si>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</si>
  <si>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</si>
  <si>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</si>
  <si>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</si>
  <si>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</si>
  <si>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</si>
  <si>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</si>
  <si>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</si>
  <si>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</si>
  <si>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</si>
  <si>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</si>
  <si>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</si>
  <si>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</si>
  <si>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</si>
  <si>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</si>
  <si>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</si>
  <si>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</si>
  <si>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</si>
  <si>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</si>
  <si>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</si>
  <si>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</si>
  <si>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</si>
  <si>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</si>
  <si>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</si>
  <si>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</si>
  <si>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</si>
  <si>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</si>
  <si>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</si>
  <si>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</si>
  <si>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</si>
  <si>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</si>
  <si>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</si>
  <si>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</si>
  <si>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</si>
  <si>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</si>
  <si>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</si>
  <si>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</si>
  <si>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</si>
  <si>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</si>
  <si>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</si>
  <si>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</si>
  <si>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</si>
  <si>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</si>
  <si>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</si>
  <si>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</si>
  <si>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</si>
  <si>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</si>
  <si>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</si>
  <si>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</si>
  <si>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</si>
  <si>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</si>
  <si>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</si>
  <si>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</si>
  <si>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</si>
  <si>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</si>
  <si>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</si>
  <si>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</si>
  <si>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</si>
  <si>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</si>
  <si>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</si>
  <si>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</si>
  <si>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</si>
  <si>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</si>
  <si>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</si>
  <si>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</si>
  <si>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</si>
  <si>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</si>
  <si>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</si>
  <si>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</si>
  <si>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</si>
  <si>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</si>
  <si>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</si>
  <si>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</si>
  <si>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</si>
  <si>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</si>
  <si>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</si>
  <si>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</si>
  <si>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</si>
  <si>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</si>
  <si>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</si>
  <si>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</si>
  <si>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</si>
  <si>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</si>
  <si>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</si>
  <si>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</si>
  <si>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</si>
  <si>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</si>
  <si>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</si>
  <si>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</si>
  <si>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</si>
  <si>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</si>
  <si>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</si>
  <si>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</si>
  <si>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</si>
  <si>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</si>
  <si>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</si>
  <si>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</si>
  <si>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</si>
  <si>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</si>
  <si>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</si>
  <si>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</si>
  <si>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</si>
  <si>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</si>
  <si>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</si>
  <si>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</si>
  <si>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</si>
  <si>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</si>
  <si>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</si>
  <si>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</si>
  <si>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</si>
  <si>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</si>
  <si>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</si>
  <si>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</si>
  <si>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</si>
  <si>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</si>
  <si>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</si>
  <si>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</si>
  <si>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</si>
  <si>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</si>
  <si>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</si>
  <si>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</si>
  <si>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</si>
  <si>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</si>
  <si>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</si>
  <si>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</si>
  <si>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</si>
  <si>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</si>
  <si>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</si>
  <si>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</si>
  <si>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</si>
  <si>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</si>
  <si>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</si>
  <si>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</si>
  <si>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</si>
  <si>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</si>
  <si>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</si>
  <si>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</si>
  <si>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</si>
  <si>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</si>
  <si>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</si>
  <si>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</si>
  <si>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</si>
  <si>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</si>
  <si>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</si>
  <si>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</si>
  <si>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</si>
  <si>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</si>
  <si>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</si>
  <si>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</si>
  <si>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</si>
  <si>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</si>
  <si>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</si>
  <si>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</si>
  <si>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</si>
  <si>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</si>
  <si>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</si>
  <si>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</si>
  <si>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</si>
  <si>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</si>
  <si>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</si>
  <si>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</si>
  <si>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</si>
  <si>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</si>
  <si>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</si>
  <si>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</si>
  <si>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</si>
  <si>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</si>
  <si>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</si>
  <si>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</si>
  <si>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</si>
  <si>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</si>
  <si>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</si>
  <si>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</si>
  <si>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</si>
  <si>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</si>
  <si>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</si>
  <si>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</si>
  <si>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</si>
  <si>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</si>
  <si>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</si>
  <si>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</si>
  <si>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</si>
  <si>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</si>
  <si>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</si>
  <si>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</si>
  <si>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</si>
  <si>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</si>
  <si>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</si>
  <si>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</si>
  <si>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</si>
  <si>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</si>
  <si>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</si>
  <si>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</si>
  <si>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</si>
  <si>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</si>
  <si>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</si>
  <si>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</si>
  <si>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</si>
  <si>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</si>
  <si>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</si>
  <si>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</si>
  <si>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</si>
  <si>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</si>
  <si>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</si>
  <si>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</si>
  <si>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</si>
  <si>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</si>
  <si>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</si>
  <si>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</si>
  <si>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</si>
  <si>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</si>
  <si>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</si>
  <si>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</si>
  <si>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</si>
  <si>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</si>
  <si>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</si>
  <si>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</si>
  <si>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</si>
  <si>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</si>
  <si>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</si>
  <si>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</si>
  <si>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</si>
  <si>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</si>
  <si>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</si>
  <si>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</si>
  <si>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</si>
  <si>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</si>
  <si>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</si>
  <si>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</si>
  <si>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</si>
  <si>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</si>
  <si>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</si>
  <si>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</si>
  <si>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</si>
  <si>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</si>
  <si>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</si>
  <si>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</si>
  <si>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</si>
  <si>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Werl GmbH</t>
  </si>
  <si>
    <t>9870011600003</t>
  </si>
  <si>
    <t>Grafenstraße 25</t>
  </si>
  <si>
    <t>Werl</t>
  </si>
  <si>
    <t>Team Netzwirtschaft</t>
  </si>
  <si>
    <t>durchleitung@stadtwerke-werl.de</t>
  </si>
  <si>
    <t>02922/985-223; -232; -233</t>
  </si>
  <si>
    <t>NCHN007001160000</t>
  </si>
  <si>
    <t>Werl - 10424</t>
  </si>
  <si>
    <t>DE_GHD04</t>
  </si>
  <si>
    <t>NCG H-Gas</t>
  </si>
  <si>
    <t>DE_HKO03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</si>
</sst>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466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337</v>
      </c>
    </row>
    <row r="8" spans="2:7" s="8" customFormat="1">
      <c r="B8" s="8" t="s">
        <v>463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499</v>
      </c>
    </row>
    <row r="12" spans="2:7" s="8" customFormat="1">
      <c r="B12" s="8" t="s">
        <v>500</v>
      </c>
    </row>
    <row r="13" spans="2:7" s="8" customFormat="1">
      <c r="B13" s="8" t="s">
        <v>506</v>
      </c>
    </row>
    <row r="14" spans="2:7" s="8" customFormat="1"/>
    <row r="15" spans="2:7">
      <c r="B15" s="20" t="s">
        <v>465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464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28" t="s">
        <v>649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7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653</v>
      </c>
      <c r="D4" s="27">
        <v>42640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652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486</v>
      </c>
      <c r="D11" s="332" t="s">
        <v>655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59457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460</v>
      </c>
      <c r="D27" s="42" t="s">
        <v>395</v>
      </c>
      <c r="E27" s="39"/>
      <c r="F27" s="11"/>
    </row>
    <row r="28" spans="1:15">
      <c r="B28" s="15"/>
      <c r="C28" s="65" t="s">
        <v>502</v>
      </c>
      <c r="D28" s="48" t="str">
        <f>IF(D27&lt;&gt;C28,VLOOKUP(D27,$C$29:$D$48,2,FALSE),C28)</f>
        <v>NCG H-Gas</v>
      </c>
      <c r="E28" s="38"/>
      <c r="F28" s="11"/>
      <c r="G28" s="2"/>
    </row>
    <row r="29" spans="1:15">
      <c r="B29" s="15"/>
      <c r="C29" s="22" t="s">
        <v>395</v>
      </c>
      <c r="D29" s="45" t="s">
        <v>664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0" zoomScale="80" zoomScaleNormal="80" workbookViewId="0">
      <selection activeCell="D24" sqref="D2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Stadtwerke Werl GmbH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NCG H-Gas</v>
      </c>
      <c r="E6" s="15"/>
      <c r="H6" s="67"/>
      <c r="I6" s="67"/>
      <c r="J6" s="67"/>
      <c r="K6" s="67"/>
    </row>
    <row r="7" spans="2:15" ht="15" customHeight="1">
      <c r="B7" s="22"/>
      <c r="C7" s="60" t="s">
        <v>488</v>
      </c>
      <c r="D7" s="329" t="str">
        <f>Netzbetreiber!$D$11</f>
        <v>9870011600003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2" t="s">
        <v>255</v>
      </c>
      <c r="I11" s="272" t="s">
        <v>258</v>
      </c>
      <c r="J11" s="27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614</v>
      </c>
      <c r="D13" s="33" t="s">
        <v>615</v>
      </c>
      <c r="E13" s="15"/>
      <c r="H13" s="272" t="s">
        <v>615</v>
      </c>
      <c r="I13" s="272" t="s">
        <v>616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431</v>
      </c>
      <c r="D15" s="42" t="s">
        <v>661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/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70" t="s">
        <v>256</v>
      </c>
      <c r="I18" s="270" t="s">
        <v>134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574</v>
      </c>
      <c r="I19" s="271" t="s">
        <v>489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490</v>
      </c>
      <c r="I20" s="271" t="s">
        <v>491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84</v>
      </c>
      <c r="C22" s="8" t="s">
        <v>612</v>
      </c>
      <c r="D22" s="49" t="s">
        <v>608</v>
      </c>
      <c r="E22" s="15"/>
      <c r="H22" s="268" t="s">
        <v>608</v>
      </c>
      <c r="I22" s="268" t="s">
        <v>609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610</v>
      </c>
      <c r="E23" s="15"/>
      <c r="H23" s="268" t="s">
        <v>611</v>
      </c>
      <c r="I23" s="8" t="s">
        <v>607</v>
      </c>
      <c r="J23" s="8"/>
      <c r="K23" s="8"/>
      <c r="L23" s="269"/>
    </row>
    <row r="24" spans="2:16" ht="15" customHeight="1">
      <c r="B24" s="22"/>
      <c r="C24" s="24" t="s">
        <v>613</v>
      </c>
      <c r="D24" s="24" t="str">
        <f>IF(D22=$H$22,L24,IF(D23=$H$24,M24,N24))</f>
        <v>=&gt;  Q(D) = KW  x  h(T, SLP-Typ)  x  F(WT)</v>
      </c>
      <c r="E24" s="15"/>
      <c r="H24" s="268" t="s">
        <v>610</v>
      </c>
      <c r="I24" s="268" t="s">
        <v>617</v>
      </c>
      <c r="J24" s="8"/>
      <c r="K24" s="8"/>
      <c r="L24" s="271" t="s">
        <v>618</v>
      </c>
      <c r="M24" s="271" t="s">
        <v>620</v>
      </c>
      <c r="N24" s="271" t="s">
        <v>619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370</v>
      </c>
      <c r="C26" s="6" t="s">
        <v>577</v>
      </c>
      <c r="D26" s="42" t="s">
        <v>135</v>
      </c>
      <c r="E26" s="15"/>
      <c r="H26" s="270" t="s">
        <v>133</v>
      </c>
      <c r="I26" s="270" t="s">
        <v>135</v>
      </c>
      <c r="J26" s="268"/>
      <c r="K26" s="268"/>
      <c r="L26" s="269"/>
    </row>
    <row r="27" spans="2:16" ht="15" customHeight="1">
      <c r="B27" s="7"/>
      <c r="C27" s="6" t="s">
        <v>621</v>
      </c>
      <c r="D27" s="42" t="s">
        <v>622</v>
      </c>
      <c r="E27" s="15"/>
      <c r="H27" s="298" t="s">
        <v>622</v>
      </c>
      <c r="I27" s="270" t="s">
        <v>623</v>
      </c>
      <c r="J27" s="270" t="s">
        <v>624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625</v>
      </c>
      <c r="I28" s="271" t="s">
        <v>626</v>
      </c>
      <c r="J28" s="271" t="s">
        <v>627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628</v>
      </c>
      <c r="I29" s="271" t="s">
        <v>629</v>
      </c>
      <c r="J29" s="271" t="s">
        <v>630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494</v>
      </c>
      <c r="C31" s="6" t="s">
        <v>576</v>
      </c>
      <c r="D31" s="42" t="s">
        <v>135</v>
      </c>
      <c r="E31" s="15"/>
      <c r="H31" s="270" t="s">
        <v>133</v>
      </c>
      <c r="I31" s="270" t="s">
        <v>135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631</v>
      </c>
      <c r="I32" s="271" t="s">
        <v>632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633</v>
      </c>
      <c r="I33" s="268" t="s">
        <v>628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548</v>
      </c>
      <c r="C35" s="24" t="s">
        <v>496</v>
      </c>
      <c r="D35" s="42">
        <v>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549</v>
      </c>
      <c r="C37" s="5" t="s">
        <v>365</v>
      </c>
      <c r="D37" s="34">
        <v>1500000</v>
      </c>
      <c r="E37" s="15" t="s">
        <v>507</v>
      </c>
      <c r="I37" s="268"/>
      <c r="J37" s="268"/>
      <c r="K37" s="268"/>
      <c r="L37" s="268"/>
      <c r="M37" s="269"/>
    </row>
    <row r="38" spans="2:39" customFormat="1" ht="15" customHeight="1">
      <c r="C38" s="8" t="s">
        <v>492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550</v>
      </c>
      <c r="C40" s="5" t="s">
        <v>366</v>
      </c>
      <c r="D40" s="36">
        <v>500</v>
      </c>
      <c r="E40" s="15" t="s">
        <v>540</v>
      </c>
      <c r="H40" s="67"/>
      <c r="I40" s="67"/>
      <c r="J40" s="67"/>
      <c r="K40" s="67"/>
    </row>
    <row r="41" spans="2:39" ht="15" customHeight="1">
      <c r="C41" s="8" t="s">
        <v>493</v>
      </c>
    </row>
    <row r="42" spans="2:39" ht="15" customHeight="1">
      <c r="B42" s="7"/>
      <c r="C42" s="3"/>
    </row>
    <row r="43" spans="2:39" ht="15" customHeight="1">
      <c r="B43" s="7"/>
      <c r="C43" s="3" t="s">
        <v>539</v>
      </c>
    </row>
    <row r="44" spans="2:39" ht="18" customHeight="1">
      <c r="C44" s="3" t="s">
        <v>541</v>
      </c>
    </row>
    <row r="45" spans="2:39" ht="18" customHeight="1">
      <c r="C45" s="3"/>
    </row>
    <row r="46" spans="2:39" ht="15" customHeight="1">
      <c r="B46" s="22" t="s">
        <v>551</v>
      </c>
      <c r="C46" s="60" t="s">
        <v>575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585</v>
      </c>
      <c r="D48" s="45" t="s">
        <v>662</v>
      </c>
    </row>
    <row r="49" spans="3:4" ht="18" customHeight="1">
      <c r="C49" s="22" t="s">
        <v>586</v>
      </c>
      <c r="D49" s="45"/>
    </row>
    <row r="50" spans="3:4" ht="18" customHeight="1">
      <c r="C50" s="22" t="s">
        <v>587</v>
      </c>
      <c r="D50" s="45"/>
    </row>
    <row r="51" spans="3:4" ht="18" customHeight="1">
      <c r="C51" s="22" t="s">
        <v>588</v>
      </c>
      <c r="D51" s="45"/>
    </row>
    <row r="52" spans="3:4" ht="18" customHeight="1">
      <c r="C52" s="22" t="s">
        <v>589</v>
      </c>
      <c r="D52" s="45"/>
    </row>
    <row r="53" spans="3:4" ht="18" customHeight="1">
      <c r="C53" s="22" t="s">
        <v>590</v>
      </c>
      <c r="D53" s="45"/>
    </row>
    <row r="54" spans="3:4" ht="18" customHeight="1">
      <c r="C54" s="22" t="s">
        <v>591</v>
      </c>
      <c r="D54" s="45"/>
    </row>
    <row r="55" spans="3:4" ht="18" customHeight="1">
      <c r="C55" s="22" t="s">
        <v>592</v>
      </c>
      <c r="D55" s="45"/>
    </row>
    <row r="56" spans="3:4" ht="18" customHeight="1">
      <c r="C56" s="22" t="s">
        <v>593</v>
      </c>
      <c r="D56" s="45"/>
    </row>
    <row r="57" spans="3:4" ht="18" customHeight="1">
      <c r="C57" s="22" t="s">
        <v>594</v>
      </c>
      <c r="D57" s="45"/>
    </row>
    <row r="58" spans="3:4" ht="18" customHeight="1">
      <c r="C58" s="22" t="s">
        <v>595</v>
      </c>
      <c r="D58" s="45"/>
    </row>
    <row r="59" spans="3:4" ht="18" customHeight="1">
      <c r="C59" s="22" t="s">
        <v>596</v>
      </c>
      <c r="D59" s="45"/>
    </row>
    <row r="60" spans="3:4" ht="18" customHeight="1">
      <c r="C60" s="22" t="s">
        <v>597</v>
      </c>
      <c r="D60" s="45"/>
    </row>
    <row r="61" spans="3:4" ht="18" customHeight="1">
      <c r="C61" s="22" t="s">
        <v>598</v>
      </c>
      <c r="D61" s="45"/>
    </row>
    <row r="62" spans="3:4" ht="18" customHeight="1">
      <c r="C62" s="22" t="s">
        <v>599</v>
      </c>
      <c r="D62" s="45"/>
    </row>
  </sheetData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6" zoomScale="70" zoomScaleNormal="70" workbookViewId="0">
      <selection activeCell="I35" sqref="I3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543</v>
      </c>
    </row>
    <row r="3" spans="2:56" ht="15" customHeight="1">
      <c r="B3" s="171"/>
    </row>
    <row r="4" spans="2:56">
      <c r="B4" s="130"/>
      <c r="C4" s="56" t="s">
        <v>446</v>
      </c>
      <c r="D4" s="57"/>
      <c r="E4" s="331" t="str">
        <f>Netzbetreiber!D9</f>
        <v>Stadtwerke Werl GmbH</v>
      </c>
      <c r="F4" s="331"/>
      <c r="G4" s="331"/>
      <c r="M4" s="130"/>
      <c r="N4" s="130"/>
      <c r="O4" s="130"/>
    </row>
    <row r="5" spans="2:56">
      <c r="B5" s="130"/>
      <c r="C5" s="56" t="s">
        <v>445</v>
      </c>
      <c r="D5" s="57"/>
      <c r="E5" s="58" t="str">
        <f>Netzbetreiber!D28</f>
        <v>NCG H-Gas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488</v>
      </c>
      <c r="D6" s="57"/>
      <c r="E6" s="330" t="str">
        <f>Netzbetreiber!D11</f>
        <v>9870011600003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498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522</v>
      </c>
      <c r="D9" s="130"/>
      <c r="E9" s="130"/>
      <c r="F9" s="154">
        <f>'SLP-Verfahren'!D46</f>
        <v>1</v>
      </c>
      <c r="H9" s="172" t="s">
        <v>600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584</v>
      </c>
      <c r="D10" s="130"/>
      <c r="E10" s="130"/>
      <c r="F10" s="49">
        <v>1</v>
      </c>
      <c r="G10" s="57"/>
      <c r="H10" s="172" t="s">
        <v>601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602</v>
      </c>
      <c r="D11" s="130"/>
      <c r="E11" s="130"/>
      <c r="F11" s="334" t="str">
        <f>INDEX('SLP-Verfahren'!D48:D62,'SLP-Temp-Gebiet #01'!F10)</f>
        <v>Werl - 10424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583</v>
      </c>
      <c r="D13" s="341"/>
      <c r="E13" s="341"/>
      <c r="F13" s="182" t="s">
        <v>547</v>
      </c>
      <c r="G13" s="130" t="s">
        <v>545</v>
      </c>
      <c r="H13" s="262" t="s">
        <v>562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449</v>
      </c>
      <c r="D14" s="342"/>
      <c r="E14" s="89" t="s">
        <v>450</v>
      </c>
      <c r="F14" s="263" t="s">
        <v>84</v>
      </c>
      <c r="G14" s="264" t="s">
        <v>571</v>
      </c>
      <c r="H14" s="51">
        <v>0</v>
      </c>
      <c r="I14" s="57"/>
      <c r="J14" s="130"/>
      <c r="K14" s="130"/>
      <c r="L14" s="130"/>
      <c r="M14" s="130"/>
      <c r="N14" s="130"/>
      <c r="O14" s="333" t="s">
        <v>650</v>
      </c>
      <c r="R14" s="208" t="s">
        <v>563</v>
      </c>
      <c r="S14" s="208" t="s">
        <v>564</v>
      </c>
      <c r="T14" s="208" t="s">
        <v>565</v>
      </c>
      <c r="U14" s="208" t="s">
        <v>566</v>
      </c>
      <c r="V14" s="208" t="s">
        <v>546</v>
      </c>
      <c r="W14" s="208" t="s">
        <v>567</v>
      </c>
      <c r="X14" s="208" t="s">
        <v>568</v>
      </c>
      <c r="Y14" s="208" t="s">
        <v>569</v>
      </c>
      <c r="Z14" s="208" t="s">
        <v>570</v>
      </c>
      <c r="AA14" s="208" t="s">
        <v>571</v>
      </c>
      <c r="AB14" s="208" t="s">
        <v>572</v>
      </c>
      <c r="AC14" s="208" t="s">
        <v>573</v>
      </c>
    </row>
    <row r="15" spans="2:56" ht="19.5" customHeight="1">
      <c r="B15" s="130"/>
      <c r="C15" s="342" t="s">
        <v>387</v>
      </c>
      <c r="D15" s="342"/>
      <c r="E15" s="89" t="s">
        <v>450</v>
      </c>
      <c r="F15" s="263" t="s">
        <v>70</v>
      </c>
      <c r="G15" s="264" t="s">
        <v>565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494</v>
      </c>
      <c r="AI15" s="261" t="s">
        <v>548</v>
      </c>
      <c r="AJ15" s="261" t="s">
        <v>549</v>
      </c>
      <c r="AK15" s="261" t="s">
        <v>550</v>
      </c>
      <c r="AL15" s="261" t="s">
        <v>551</v>
      </c>
      <c r="AM15" s="261" t="s">
        <v>552</v>
      </c>
      <c r="AN15" s="261" t="s">
        <v>553</v>
      </c>
      <c r="AO15" s="261" t="s">
        <v>554</v>
      </c>
      <c r="AP15" s="261" t="s">
        <v>555</v>
      </c>
      <c r="AQ15" s="261" t="s">
        <v>556</v>
      </c>
      <c r="AR15" s="261" t="s">
        <v>557</v>
      </c>
      <c r="AS15" s="261" t="s">
        <v>558</v>
      </c>
      <c r="AT15" s="261" t="s">
        <v>559</v>
      </c>
      <c r="AU15" s="261" t="s">
        <v>560</v>
      </c>
      <c r="AV15" s="261" t="s">
        <v>561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517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523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518</v>
      </c>
      <c r="D20" s="179" t="s">
        <v>514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525</v>
      </c>
      <c r="D21" s="153" t="s">
        <v>516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536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503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503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520</v>
      </c>
      <c r="D24" s="187"/>
      <c r="E24" s="156" t="s">
        <v>657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4" t="s">
        <v>521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515</v>
      </c>
      <c r="D25" s="187"/>
      <c r="E25" s="160">
        <v>10424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504</v>
      </c>
      <c r="F26" s="156" t="s">
        <v>504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519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526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532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452</v>
      </c>
      <c r="D34" s="153" t="s">
        <v>451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4" t="s">
        <v>141</v>
      </c>
      <c r="Q35" s="210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444</v>
      </c>
      <c r="D36" s="119" t="s">
        <v>537</v>
      </c>
      <c r="E36" s="162" t="s">
        <v>453</v>
      </c>
      <c r="F36" s="162" t="s">
        <v>453</v>
      </c>
      <c r="G36" s="162" t="s">
        <v>453</v>
      </c>
      <c r="H36" s="162" t="s">
        <v>453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530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528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534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535</v>
      </c>
      <c r="D46" s="200" t="s">
        <v>533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533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578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542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518</v>
      </c>
      <c r="D54" s="179" t="s">
        <v>514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525</v>
      </c>
      <c r="D55" s="153" t="s">
        <v>516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536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520</v>
      </c>
      <c r="D58" s="187"/>
      <c r="E58" s="156" t="str">
        <f>E24</f>
        <v>Werl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521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515</v>
      </c>
      <c r="D59" s="187"/>
      <c r="E59" s="160">
        <f>E25</f>
        <v>10424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30"/>
      <c r="E62" s="130"/>
      <c r="F62" s="157"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526</v>
      </c>
      <c r="D65" s="185" t="s">
        <v>253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532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141</v>
      </c>
    </row>
    <row r="68" spans="2:15">
      <c r="B68" s="182"/>
      <c r="C68" s="186" t="s">
        <v>452</v>
      </c>
      <c r="D68" s="153" t="s">
        <v>451</v>
      </c>
      <c r="E68" s="159" t="str">
        <f>E34</f>
        <v>Kalendertag</v>
      </c>
      <c r="F68" s="159" t="str">
        <f t="shared" ref="F68:N68" si="15">F34</f>
        <v>Kalendertag</v>
      </c>
      <c r="G68" s="159" t="str">
        <f t="shared" si="15"/>
        <v>Kalendertag</v>
      </c>
      <c r="H68" s="159" t="str">
        <f t="shared" si="15"/>
        <v>Kalendertag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141</v>
      </c>
    </row>
    <row r="69" spans="2:15">
      <c r="B69" s="182"/>
      <c r="C69" s="186" t="s">
        <v>604</v>
      </c>
      <c r="D69" s="153" t="s">
        <v>605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141</v>
      </c>
    </row>
    <row r="70" spans="2:15">
      <c r="B70" s="182"/>
      <c r="C70" s="191" t="s">
        <v>444</v>
      </c>
      <c r="D70" s="119" t="s">
        <v>537</v>
      </c>
      <c r="E70" s="163" t="s">
        <v>453</v>
      </c>
      <c r="F70" s="163" t="s">
        <v>454</v>
      </c>
      <c r="G70" s="163" t="str">
        <f t="shared" ref="G70:N70" si="17">G36</f>
        <v>Temp.-Prog.</v>
      </c>
      <c r="H70" s="163" t="str">
        <f t="shared" si="17"/>
        <v>Temp.-Prog.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141</v>
      </c>
    </row>
    <row r="71" spans="2:15"/>
    <row r="72" spans="2:15" ht="15.75" customHeight="1">
      <c r="C72" s="343" t="s">
        <v>579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F36 E26:N26 E56:N60 E22:F22 I22:N22 F52 G24:N24 G70:N70 E32:N33 E69:N69 F25:N25 I36:N36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543</v>
      </c>
    </row>
    <row r="3" spans="2:56" ht="15" customHeight="1">
      <c r="B3" s="171"/>
    </row>
    <row r="4" spans="2:56">
      <c r="B4" s="130"/>
      <c r="C4" s="56" t="s">
        <v>446</v>
      </c>
      <c r="D4" s="57"/>
      <c r="E4" s="331" t="str">
        <f>Netzbetreiber!$D$9</f>
        <v>Stadtwerke Werl GmbH</v>
      </c>
      <c r="F4" s="130"/>
      <c r="M4" s="130"/>
      <c r="N4" s="130"/>
      <c r="O4" s="130"/>
    </row>
    <row r="5" spans="2:56">
      <c r="B5" s="130"/>
      <c r="C5" s="56" t="s">
        <v>445</v>
      </c>
      <c r="D5" s="57"/>
      <c r="E5" s="58" t="str">
        <f>Netzbetreiber!$D$28</f>
        <v>NCG H-Gas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488</v>
      </c>
      <c r="D6" s="57"/>
      <c r="E6" s="330" t="str">
        <f>Netzbetreiber!$D$11</f>
        <v>9870011600003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498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522</v>
      </c>
      <c r="D9" s="130"/>
      <c r="E9" s="130"/>
      <c r="F9" s="154">
        <f>'SLP-Verfahren'!D46</f>
        <v>1</v>
      </c>
      <c r="H9" s="172" t="s">
        <v>600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584</v>
      </c>
      <c r="D10" s="130"/>
      <c r="E10" s="130"/>
      <c r="F10" s="49">
        <v>2</v>
      </c>
      <c r="G10" s="57"/>
      <c r="H10" s="172" t="s">
        <v>601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602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583</v>
      </c>
      <c r="D13" s="341"/>
      <c r="E13" s="341"/>
      <c r="F13" s="182" t="s">
        <v>547</v>
      </c>
      <c r="G13" s="130" t="s">
        <v>545</v>
      </c>
      <c r="H13" s="262" t="s">
        <v>562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449</v>
      </c>
      <c r="D14" s="342"/>
      <c r="E14" s="89" t="s">
        <v>450</v>
      </c>
      <c r="F14" s="263" t="s">
        <v>84</v>
      </c>
      <c r="G14" s="264" t="s">
        <v>571</v>
      </c>
      <c r="H14" s="51">
        <v>0</v>
      </c>
      <c r="I14" s="57"/>
      <c r="J14" s="130"/>
      <c r="K14" s="130"/>
      <c r="L14" s="130"/>
      <c r="M14" s="130"/>
      <c r="N14" s="130"/>
      <c r="O14" s="333" t="s">
        <v>650</v>
      </c>
      <c r="R14" s="208" t="s">
        <v>563</v>
      </c>
      <c r="S14" s="208" t="s">
        <v>564</v>
      </c>
      <c r="T14" s="208" t="s">
        <v>565</v>
      </c>
      <c r="U14" s="208" t="s">
        <v>566</v>
      </c>
      <c r="V14" s="208" t="s">
        <v>546</v>
      </c>
      <c r="W14" s="208" t="s">
        <v>567</v>
      </c>
      <c r="X14" s="208" t="s">
        <v>568</v>
      </c>
      <c r="Y14" s="208" t="s">
        <v>569</v>
      </c>
      <c r="Z14" s="208" t="s">
        <v>570</v>
      </c>
      <c r="AA14" s="208" t="s">
        <v>571</v>
      </c>
      <c r="AB14" s="208" t="s">
        <v>572</v>
      </c>
      <c r="AC14" s="208" t="s">
        <v>573</v>
      </c>
    </row>
    <row r="15" spans="2:56" ht="19.5" customHeight="1">
      <c r="B15" s="130"/>
      <c r="C15" s="342" t="s">
        <v>387</v>
      </c>
      <c r="D15" s="342"/>
      <c r="E15" s="89" t="s">
        <v>450</v>
      </c>
      <c r="F15" s="263" t="s">
        <v>70</v>
      </c>
      <c r="G15" s="264" t="s">
        <v>565</v>
      </c>
      <c r="H15" s="51">
        <v>0</v>
      </c>
      <c r="I15" s="57"/>
      <c r="J15" s="130"/>
      <c r="K15" s="130"/>
      <c r="L15" s="130"/>
      <c r="M15" s="130"/>
      <c r="N15" s="130"/>
      <c r="O15" s="161" t="s">
        <v>527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494</v>
      </c>
      <c r="AI15" s="261" t="s">
        <v>548</v>
      </c>
      <c r="AJ15" s="261" t="s">
        <v>549</v>
      </c>
      <c r="AK15" s="261" t="s">
        <v>550</v>
      </c>
      <c r="AL15" s="261" t="s">
        <v>551</v>
      </c>
      <c r="AM15" s="261" t="s">
        <v>552</v>
      </c>
      <c r="AN15" s="261" t="s">
        <v>553</v>
      </c>
      <c r="AO15" s="261" t="s">
        <v>554</v>
      </c>
      <c r="AP15" s="261" t="s">
        <v>555</v>
      </c>
      <c r="AQ15" s="261" t="s">
        <v>556</v>
      </c>
      <c r="AR15" s="261" t="s">
        <v>557</v>
      </c>
      <c r="AS15" s="261" t="s">
        <v>558</v>
      </c>
      <c r="AT15" s="261" t="s">
        <v>559</v>
      </c>
      <c r="AU15" s="261" t="s">
        <v>560</v>
      </c>
      <c r="AV15" s="261" t="s">
        <v>561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517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523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518</v>
      </c>
      <c r="D20" s="179" t="s">
        <v>514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525</v>
      </c>
      <c r="D21" s="153" t="s">
        <v>516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536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503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520</v>
      </c>
      <c r="D24" s="187"/>
      <c r="E24" s="156" t="s">
        <v>580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4" t="s">
        <v>521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515</v>
      </c>
      <c r="D25" s="187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504</v>
      </c>
      <c r="F26" s="156" t="s">
        <v>504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519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526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532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452</v>
      </c>
      <c r="D34" s="153" t="s">
        <v>451</v>
      </c>
      <c r="E34" s="156" t="s">
        <v>512</v>
      </c>
      <c r="F34" s="156" t="s">
        <v>512</v>
      </c>
      <c r="G34" s="156" t="s">
        <v>512</v>
      </c>
      <c r="H34" s="156" t="s">
        <v>512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4" t="s">
        <v>141</v>
      </c>
      <c r="Q35" s="210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444</v>
      </c>
      <c r="D36" s="119" t="s">
        <v>537</v>
      </c>
      <c r="E36" s="162" t="s">
        <v>453</v>
      </c>
      <c r="F36" s="162" t="s">
        <v>453</v>
      </c>
      <c r="G36" s="162" t="s">
        <v>454</v>
      </c>
      <c r="H36" s="162" t="s">
        <v>454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530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528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534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535</v>
      </c>
      <c r="D46" s="200" t="s">
        <v>533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533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578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542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518</v>
      </c>
      <c r="D54" s="179" t="s">
        <v>514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525</v>
      </c>
      <c r="D55" s="153" t="s">
        <v>516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536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520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521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515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526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532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141</v>
      </c>
    </row>
    <row r="68" spans="2:15">
      <c r="B68" s="182"/>
      <c r="C68" s="186" t="s">
        <v>452</v>
      </c>
      <c r="D68" s="153" t="s">
        <v>451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141</v>
      </c>
    </row>
    <row r="69" spans="2:15">
      <c r="B69" s="182"/>
      <c r="C69" s="186" t="s">
        <v>604</v>
      </c>
      <c r="D69" s="153" t="s">
        <v>605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141</v>
      </c>
    </row>
    <row r="70" spans="2:15">
      <c r="B70" s="182"/>
      <c r="C70" s="191" t="s">
        <v>444</v>
      </c>
      <c r="D70" s="119" t="s">
        <v>537</v>
      </c>
      <c r="E70" s="163" t="s">
        <v>454</v>
      </c>
      <c r="F70" s="163" t="s">
        <v>454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141</v>
      </c>
    </row>
    <row r="71" spans="2:15"/>
    <row r="72" spans="2:15" ht="15.75" customHeight="1">
      <c r="C72" s="343" t="s">
        <v>579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4" zoomScale="80" zoomScaleNormal="80" workbookViewId="0">
      <selection activeCell="H20" sqref="H20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364</v>
      </c>
    </row>
    <row r="3" spans="2:26">
      <c r="B3" s="130" t="s">
        <v>467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Stadtwerke Werl GmbH</v>
      </c>
      <c r="E5" s="130"/>
      <c r="J5" s="88" t="s">
        <v>498</v>
      </c>
      <c r="K5" s="131" t="s">
        <v>501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>NCG H-Gas</v>
      </c>
      <c r="E6" s="130"/>
      <c r="F6" s="130"/>
      <c r="K6" s="131" t="s">
        <v>509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488</v>
      </c>
      <c r="D7" s="54" t="str">
        <f>Netzbetreiber!$D$11</f>
        <v>9870011600003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42644</v>
      </c>
      <c r="E8" s="130"/>
      <c r="F8" s="130"/>
      <c r="H8" s="128" t="s">
        <v>496</v>
      </c>
      <c r="J8" s="132">
        <f>COUNTA(D12:D100)</f>
        <v>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495</v>
      </c>
      <c r="D10" s="134" t="s">
        <v>146</v>
      </c>
      <c r="E10" s="273" t="s">
        <v>511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634</v>
      </c>
      <c r="M10" s="150" t="s">
        <v>643</v>
      </c>
      <c r="N10" s="151" t="s">
        <v>644</v>
      </c>
      <c r="O10" s="151" t="s">
        <v>645</v>
      </c>
      <c r="P10" s="152" t="s">
        <v>646</v>
      </c>
      <c r="Q10" s="146" t="s">
        <v>635</v>
      </c>
      <c r="R10" s="136" t="s">
        <v>636</v>
      </c>
      <c r="S10" s="137" t="s">
        <v>637</v>
      </c>
      <c r="T10" s="137" t="s">
        <v>638</v>
      </c>
      <c r="U10" s="137" t="s">
        <v>639</v>
      </c>
      <c r="V10" s="137" t="s">
        <v>640</v>
      </c>
      <c r="W10" s="137" t="s">
        <v>641</v>
      </c>
      <c r="X10" s="138" t="s">
        <v>642</v>
      </c>
      <c r="Y10" s="295" t="s">
        <v>647</v>
      </c>
    </row>
    <row r="11" spans="2:26" ht="15.75" thickBot="1">
      <c r="B11" s="139" t="s">
        <v>497</v>
      </c>
      <c r="C11" s="140" t="s">
        <v>510</v>
      </c>
      <c r="D11" s="294" t="s">
        <v>246</v>
      </c>
      <c r="E11" s="164" t="s">
        <v>32</v>
      </c>
      <c r="F11" s="296" t="str">
        <f>VLOOKUP($E11,'BDEW-Standard'!$B$3:$M$158,F$9,0)</f>
        <v>N24</v>
      </c>
      <c r="H11" s="167">
        <f>ROUND(VLOOKUP($E11,'BDEW-Standard'!$B$3:$M$158,H$9,0),7)</f>
        <v>2.529738</v>
      </c>
      <c r="I11" s="167">
        <f>ROUND(VLOOKUP($E11,'BDEW-Standard'!$B$3:$M$158,I$9,0),7)</f>
        <v>-35.0300145</v>
      </c>
      <c r="J11" s="167">
        <f>ROUND(VLOOKUP($E11,'BDEW-Standard'!$B$3:$M$158,J$9,0),7)</f>
        <v>6.2051109000000002</v>
      </c>
      <c r="K11" s="167">
        <f>ROUND(VLOOKUP($E11,'BDEW-Standard'!$B$3:$M$158,K$9,0),7)</f>
        <v>8.4524100000000005E-2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1.0034007991768874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15" si="0">$D$6</f>
        <v>NCG H-Gas</v>
      </c>
      <c r="D12" s="62" t="s">
        <v>246</v>
      </c>
      <c r="E12" s="165" t="s">
        <v>24</v>
      </c>
      <c r="F12" s="297" t="s">
        <v>291</v>
      </c>
      <c r="H12" s="274">
        <v>3.1935978</v>
      </c>
      <c r="I12" s="274">
        <v>-37.414247799999998</v>
      </c>
      <c r="J12" s="274">
        <v>6.1824021</v>
      </c>
      <c r="K12" s="274">
        <v>6.4760499999999999E-2</v>
      </c>
      <c r="L12" s="338">
        <v>40</v>
      </c>
      <c r="M12" s="274">
        <v>0</v>
      </c>
      <c r="N12" s="274">
        <v>0</v>
      </c>
      <c r="O12" s="274">
        <v>0</v>
      </c>
      <c r="P12" s="274">
        <v>0</v>
      </c>
      <c r="Q12" s="339">
        <v>0.94490761186795624</v>
      </c>
      <c r="R12" s="275">
        <v>1</v>
      </c>
      <c r="S12" s="275">
        <v>1</v>
      </c>
      <c r="T12" s="275">
        <v>1</v>
      </c>
      <c r="U12" s="275">
        <v>1</v>
      </c>
      <c r="V12" s="275">
        <v>1</v>
      </c>
      <c r="W12" s="275">
        <v>1</v>
      </c>
      <c r="X12" s="276"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NCG H-Gas</v>
      </c>
      <c r="D13" s="62" t="s">
        <v>246</v>
      </c>
      <c r="E13" s="165" t="s">
        <v>32</v>
      </c>
      <c r="F13" s="297" t="s">
        <v>299</v>
      </c>
      <c r="H13" s="274">
        <v>2.529738</v>
      </c>
      <c r="I13" s="274">
        <v>-35.0300145</v>
      </c>
      <c r="J13" s="274">
        <v>6.2051109000000002</v>
      </c>
      <c r="K13" s="274">
        <v>8.4524100000000005E-2</v>
      </c>
      <c r="L13" s="338">
        <v>40</v>
      </c>
      <c r="M13" s="274">
        <v>0</v>
      </c>
      <c r="N13" s="274">
        <v>0</v>
      </c>
      <c r="O13" s="274">
        <v>0</v>
      </c>
      <c r="P13" s="274">
        <v>0</v>
      </c>
      <c r="Q13" s="339">
        <v>1.0034007991768874</v>
      </c>
      <c r="R13" s="275">
        <v>1</v>
      </c>
      <c r="S13" s="275">
        <v>1</v>
      </c>
      <c r="T13" s="275">
        <v>1</v>
      </c>
      <c r="U13" s="275">
        <v>1</v>
      </c>
      <c r="V13" s="275">
        <v>1</v>
      </c>
      <c r="W13" s="275">
        <v>1</v>
      </c>
      <c r="X13" s="276"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NCG H-Gas</v>
      </c>
      <c r="D14" s="62" t="s">
        <v>246</v>
      </c>
      <c r="E14" s="165" t="s">
        <v>663</v>
      </c>
      <c r="F14" s="297" t="str">
        <f>VLOOKUP($E14,'BDEW-Standard'!$B$3:$M$94,F$9,0)</f>
        <v>HD4</v>
      </c>
      <c r="H14" s="274">
        <f>ROUND(VLOOKUP($E14,'BDEW-Standard'!$B$3:$M$94,H$9,0),7)</f>
        <v>3.0084346000000002</v>
      </c>
      <c r="I14" s="274">
        <f>ROUND(VLOOKUP($E14,'BDEW-Standard'!$B$3:$M$94,I$9,0),7)</f>
        <v>-36.607845300000001</v>
      </c>
      <c r="J14" s="274">
        <f>ROUND(VLOOKUP($E14,'BDEW-Standard'!$B$3:$M$94,J$9,0),7)</f>
        <v>7.3211870000000001</v>
      </c>
      <c r="K14" s="274">
        <f>ROUND(VLOOKUP($E14,'BDEW-Standard'!$B$3:$M$94,K$9,0),7)</f>
        <v>0.15496599999999999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ref="Q14:Q15" si="1">($H14/(1+($I14/($Q$9-$L14))^$J14)+$K14)+MAX($M14*$Q$9+$N14,$O14*$Q$9+$P14)</f>
        <v>0.97302438504000599</v>
      </c>
      <c r="R14" s="275">
        <f>ROUND(VLOOKUP(MID($E14,4,3),'Wochentag F(WT)'!$B$7:$J$22,R$9,0),4)</f>
        <v>1.03</v>
      </c>
      <c r="S14" s="275">
        <f>ROUND(VLOOKUP(MID($E14,4,3),'Wochentag F(WT)'!$B$7:$J$22,S$9,0),4)</f>
        <v>1.03</v>
      </c>
      <c r="T14" s="275">
        <f>ROUND(VLOOKUP(MID($E14,4,3),'Wochentag F(WT)'!$B$7:$J$22,T$9,0),4)</f>
        <v>1.02</v>
      </c>
      <c r="U14" s="275">
        <f>ROUND(VLOOKUP(MID($E14,4,3),'Wochentag F(WT)'!$B$7:$J$22,U$9,0),4)</f>
        <v>1.03</v>
      </c>
      <c r="V14" s="275">
        <f>ROUND(VLOOKUP(MID($E14,4,3),'Wochentag F(WT)'!$B$7:$J$22,V$9,0),4)</f>
        <v>1.01</v>
      </c>
      <c r="W14" s="275">
        <f>ROUND(VLOOKUP(MID($E14,4,3),'Wochentag F(WT)'!$B$7:$J$22,W$9,0),4)</f>
        <v>0.93</v>
      </c>
      <c r="X14" s="276">
        <f t="shared" ref="X14:X15" si="2">7-SUM(R14:W14)</f>
        <v>0.95000000000000018</v>
      </c>
      <c r="Y14" s="293"/>
      <c r="Z14" s="211"/>
    </row>
    <row r="15" spans="2:26" s="143" customFormat="1">
      <c r="B15" s="144">
        <v>4</v>
      </c>
      <c r="C15" s="145" t="str">
        <f t="shared" si="0"/>
        <v>NCG H-Gas</v>
      </c>
      <c r="D15" s="62" t="s">
        <v>246</v>
      </c>
      <c r="E15" s="165" t="s">
        <v>665</v>
      </c>
      <c r="F15" s="297" t="str">
        <f>VLOOKUP($E15,'BDEW-Standard'!$B$3:$M$94,F$9,0)</f>
        <v>HK3</v>
      </c>
      <c r="H15" s="274">
        <f>ROUND(VLOOKUP($E15,'BDEW-Standard'!$B$3:$M$94,H$9,0),7)</f>
        <v>0.40409319999999999</v>
      </c>
      <c r="I15" s="274">
        <f>ROUND(VLOOKUP($E15,'BDEW-Standard'!$B$3:$M$94,I$9,0),7)</f>
        <v>-24.439296800000001</v>
      </c>
      <c r="J15" s="274">
        <f>ROUND(VLOOKUP($E15,'BDEW-Standard'!$B$3:$M$94,J$9,0),7)</f>
        <v>6.5718174999999999</v>
      </c>
      <c r="K15" s="274">
        <f>ROUND(VLOOKUP($E15,'BDEW-Standard'!$B$3:$M$94,K$9,0),7)</f>
        <v>0.71077100000000004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1.0561214000512988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3"/>
      <c r="Z15" s="211"/>
    </row>
    <row r="16" spans="2:26" s="143" customFormat="1">
      <c r="B16" s="144">
        <v>5</v>
      </c>
      <c r="C16" s="145"/>
      <c r="D16" s="62"/>
      <c r="E16" s="165"/>
      <c r="F16" s="297"/>
      <c r="H16" s="274"/>
      <c r="I16" s="274"/>
      <c r="J16" s="274"/>
      <c r="K16" s="274"/>
      <c r="L16" s="338"/>
      <c r="M16" s="274"/>
      <c r="N16" s="274"/>
      <c r="O16" s="274"/>
      <c r="P16" s="274"/>
      <c r="Q16" s="339"/>
      <c r="R16" s="275"/>
      <c r="S16" s="275"/>
      <c r="T16" s="275"/>
      <c r="U16" s="275"/>
      <c r="V16" s="275"/>
      <c r="W16" s="275"/>
      <c r="X16" s="276"/>
      <c r="Y16" s="293"/>
      <c r="Z16" s="211"/>
    </row>
    <row r="17" spans="2:26" s="143" customFormat="1">
      <c r="B17" s="144">
        <v>6</v>
      </c>
      <c r="C17" s="145"/>
      <c r="D17" s="62"/>
      <c r="E17" s="165"/>
      <c r="F17" s="297"/>
      <c r="H17" s="274"/>
      <c r="I17" s="274"/>
      <c r="J17" s="274"/>
      <c r="K17" s="274"/>
      <c r="L17" s="338"/>
      <c r="M17" s="274"/>
      <c r="N17" s="274"/>
      <c r="O17" s="274"/>
      <c r="P17" s="274"/>
      <c r="Q17" s="339"/>
      <c r="R17" s="275"/>
      <c r="S17" s="275"/>
      <c r="T17" s="275"/>
      <c r="U17" s="275"/>
      <c r="V17" s="275"/>
      <c r="W17" s="275"/>
      <c r="X17" s="276"/>
      <c r="Y17" s="293"/>
      <c r="Z17" s="211"/>
    </row>
    <row r="18" spans="2:26" s="143" customFormat="1">
      <c r="B18" s="144">
        <v>7</v>
      </c>
      <c r="C18" s="145"/>
      <c r="D18" s="62"/>
      <c r="E18" s="165"/>
      <c r="F18" s="297"/>
      <c r="H18" s="274"/>
      <c r="I18" s="274"/>
      <c r="J18" s="274"/>
      <c r="K18" s="274"/>
      <c r="L18" s="338"/>
      <c r="M18" s="274"/>
      <c r="N18" s="274"/>
      <c r="O18" s="274"/>
      <c r="P18" s="274"/>
      <c r="Q18" s="339"/>
      <c r="R18" s="275"/>
      <c r="S18" s="275"/>
      <c r="T18" s="275"/>
      <c r="U18" s="275"/>
      <c r="V18" s="275"/>
      <c r="W18" s="275"/>
      <c r="X18" s="276"/>
      <c r="Y18" s="293"/>
      <c r="Z18" s="211"/>
    </row>
    <row r="19" spans="2:26" s="143" customFormat="1">
      <c r="B19" s="144">
        <v>8</v>
      </c>
      <c r="C19" s="145"/>
      <c r="D19" s="62"/>
      <c r="E19" s="165"/>
      <c r="F19" s="297"/>
      <c r="H19" s="274"/>
      <c r="I19" s="274"/>
      <c r="J19" s="274"/>
      <c r="K19" s="274"/>
      <c r="L19" s="338"/>
      <c r="M19" s="274"/>
      <c r="N19" s="274"/>
      <c r="O19" s="274"/>
      <c r="P19" s="274"/>
      <c r="Q19" s="339"/>
      <c r="R19" s="275"/>
      <c r="S19" s="275"/>
      <c r="T19" s="275"/>
      <c r="U19" s="275"/>
      <c r="V19" s="275"/>
      <c r="W19" s="275"/>
      <c r="X19" s="276"/>
      <c r="Y19" s="293"/>
      <c r="Z19" s="211"/>
    </row>
    <row r="20" spans="2:26" s="143" customFormat="1">
      <c r="B20" s="144">
        <v>9</v>
      </c>
      <c r="C20" s="145"/>
      <c r="D20" s="62"/>
      <c r="E20" s="165"/>
      <c r="F20" s="297"/>
      <c r="H20" s="274"/>
      <c r="I20" s="274"/>
      <c r="J20" s="274"/>
      <c r="K20" s="274"/>
      <c r="L20" s="338"/>
      <c r="M20" s="274"/>
      <c r="N20" s="274"/>
      <c r="O20" s="274"/>
      <c r="P20" s="274"/>
      <c r="Q20" s="339"/>
      <c r="R20" s="275"/>
      <c r="S20" s="275"/>
      <c r="T20" s="275"/>
      <c r="U20" s="275"/>
      <c r="V20" s="275"/>
      <c r="W20" s="275"/>
      <c r="X20" s="276"/>
      <c r="Y20" s="293"/>
      <c r="Z20" s="211"/>
    </row>
    <row r="21" spans="2:26" s="143" customFormat="1">
      <c r="B21" s="144">
        <v>10</v>
      </c>
      <c r="C21" s="145"/>
      <c r="D21" s="62"/>
      <c r="E21" s="165"/>
      <c r="F21" s="297"/>
      <c r="H21" s="274"/>
      <c r="I21" s="274"/>
      <c r="J21" s="274"/>
      <c r="K21" s="274"/>
      <c r="L21" s="338"/>
      <c r="M21" s="274"/>
      <c r="N21" s="274"/>
      <c r="O21" s="274"/>
      <c r="P21" s="274"/>
      <c r="Q21" s="339"/>
      <c r="R21" s="275"/>
      <c r="S21" s="275"/>
      <c r="T21" s="275"/>
      <c r="U21" s="275"/>
      <c r="V21" s="275"/>
      <c r="W21" s="275"/>
      <c r="X21" s="276"/>
      <c r="Y21" s="293"/>
      <c r="Z21" s="211"/>
    </row>
    <row r="22" spans="2:26" s="143" customFormat="1">
      <c r="B22" s="144">
        <v>11</v>
      </c>
      <c r="C22" s="145"/>
      <c r="D22" s="62"/>
      <c r="E22" s="165"/>
      <c r="F22" s="297"/>
      <c r="H22" s="274"/>
      <c r="I22" s="274"/>
      <c r="J22" s="274"/>
      <c r="K22" s="274"/>
      <c r="L22" s="338"/>
      <c r="M22" s="274"/>
      <c r="N22" s="274"/>
      <c r="O22" s="274"/>
      <c r="P22" s="274"/>
      <c r="Q22" s="339"/>
      <c r="R22" s="275"/>
      <c r="S22" s="275"/>
      <c r="T22" s="275"/>
      <c r="U22" s="275"/>
      <c r="V22" s="275"/>
      <c r="W22" s="275"/>
      <c r="X22" s="276"/>
      <c r="Y22" s="293"/>
      <c r="Z22" s="211"/>
    </row>
    <row r="23" spans="2:26" s="143" customFormat="1">
      <c r="B23" s="144">
        <v>12</v>
      </c>
      <c r="C23" s="145"/>
      <c r="D23" s="62"/>
      <c r="E23" s="165"/>
      <c r="F23" s="297"/>
      <c r="H23" s="274"/>
      <c r="I23" s="274"/>
      <c r="J23" s="274"/>
      <c r="K23" s="274"/>
      <c r="L23" s="338"/>
      <c r="M23" s="274"/>
      <c r="N23" s="274"/>
      <c r="O23" s="274"/>
      <c r="P23" s="274"/>
      <c r="Q23" s="339"/>
      <c r="R23" s="275"/>
      <c r="S23" s="275"/>
      <c r="T23" s="275"/>
      <c r="U23" s="275"/>
      <c r="V23" s="275"/>
      <c r="W23" s="275"/>
      <c r="X23" s="276"/>
      <c r="Y23" s="293"/>
      <c r="Z23" s="211"/>
    </row>
    <row r="24" spans="2:26" s="143" customFormat="1">
      <c r="B24" s="144">
        <v>13</v>
      </c>
      <c r="C24" s="145"/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>
        <v>14</v>
      </c>
      <c r="C25" s="145"/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/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/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/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/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/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/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/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/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/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/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/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/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/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/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/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/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15 H14:K15 C13:C15 M14:X15" unlockedFormula="1"/>
    <ignoredError sqref="L14:L1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L11" sqref="L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Stadtwerke Werl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NCG H-Gas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9870011600003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459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468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49" t="s">
        <v>582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397</v>
      </c>
      <c r="G10" s="347"/>
      <c r="H10" s="347"/>
      <c r="I10" s="347"/>
      <c r="J10" s="347"/>
      <c r="K10" s="347"/>
      <c r="L10" s="348"/>
      <c r="M10" s="96" t="s">
        <v>469</v>
      </c>
      <c r="N10" s="97" t="s">
        <v>470</v>
      </c>
      <c r="O10" s="98" t="s">
        <v>471</v>
      </c>
      <c r="P10" s="99" t="s">
        <v>472</v>
      </c>
      <c r="Q10" s="99" t="s">
        <v>473</v>
      </c>
      <c r="R10" s="99" t="s">
        <v>474</v>
      </c>
      <c r="S10" s="99" t="s">
        <v>475</v>
      </c>
      <c r="T10" s="99" t="s">
        <v>476</v>
      </c>
      <c r="U10" s="99" t="s">
        <v>477</v>
      </c>
      <c r="V10" s="99" t="s">
        <v>478</v>
      </c>
      <c r="W10" s="99" t="s">
        <v>479</v>
      </c>
      <c r="X10" s="99" t="s">
        <v>480</v>
      </c>
      <c r="Y10" s="99" t="s">
        <v>481</v>
      </c>
      <c r="Z10" s="99" t="s">
        <v>482</v>
      </c>
      <c r="AA10" s="99" t="s">
        <v>483</v>
      </c>
      <c r="AB10" s="99" t="s">
        <v>484</v>
      </c>
      <c r="AC10" s="100" t="s">
        <v>485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4">
        <f>MIN(SUMPRODUCT($M$11:$AD$11,M12:AD12),1)</f>
        <v>1</v>
      </c>
      <c r="F12" s="301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399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400</v>
      </c>
      <c r="C14" s="117"/>
      <c r="D14" s="111">
        <v>6</v>
      </c>
      <c r="E14" s="305">
        <f t="shared" si="0"/>
        <v>0</v>
      </c>
      <c r="F14" s="302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402</v>
      </c>
      <c r="C15" s="117"/>
      <c r="D15" s="111">
        <v>7</v>
      </c>
      <c r="E15" s="305">
        <f t="shared" si="0"/>
        <v>0</v>
      </c>
      <c r="F15" s="302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414</v>
      </c>
      <c r="C16" s="117"/>
      <c r="D16" s="111">
        <v>8</v>
      </c>
      <c r="E16" s="305">
        <f t="shared" si="0"/>
        <v>1</v>
      </c>
      <c r="F16" s="302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415</v>
      </c>
      <c r="C17" s="117"/>
      <c r="D17" s="111">
        <v>9</v>
      </c>
      <c r="E17" s="305">
        <f t="shared" si="0"/>
        <v>1</v>
      </c>
      <c r="F17" s="302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416</v>
      </c>
      <c r="C18" s="117"/>
      <c r="D18" s="111">
        <v>10</v>
      </c>
      <c r="E18" s="305">
        <f t="shared" si="0"/>
        <v>1</v>
      </c>
      <c r="F18" s="302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403</v>
      </c>
      <c r="C19" s="117"/>
      <c r="D19" s="111">
        <v>11</v>
      </c>
      <c r="E19" s="305">
        <f t="shared" si="0"/>
        <v>1</v>
      </c>
      <c r="F19" s="302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648</v>
      </c>
      <c r="C20" s="117"/>
      <c r="D20" s="111">
        <v>12</v>
      </c>
      <c r="E20" s="305">
        <f t="shared" si="0"/>
        <v>1</v>
      </c>
      <c r="F20" s="302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417</v>
      </c>
      <c r="C21" s="117"/>
      <c r="D21" s="111">
        <v>13</v>
      </c>
      <c r="E21" s="305">
        <f t="shared" si="0"/>
        <v>1</v>
      </c>
      <c r="F21" s="302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418</v>
      </c>
      <c r="C22" s="117"/>
      <c r="D22" s="111">
        <v>14</v>
      </c>
      <c r="E22" s="305">
        <f t="shared" si="0"/>
        <v>1</v>
      </c>
      <c r="F22" s="302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419</v>
      </c>
      <c r="C23" s="117"/>
      <c r="D23" s="111">
        <v>15</v>
      </c>
      <c r="E23" s="305">
        <f t="shared" si="0"/>
        <v>1</v>
      </c>
      <c r="F23" s="302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404</v>
      </c>
      <c r="C24" s="117"/>
      <c r="D24" s="111">
        <v>16</v>
      </c>
      <c r="E24" s="305">
        <f t="shared" si="0"/>
        <v>0</v>
      </c>
      <c r="F24" s="302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405</v>
      </c>
      <c r="C25" s="117"/>
      <c r="D25" s="111">
        <v>17</v>
      </c>
      <c r="E25" s="305">
        <f t="shared" si="0"/>
        <v>0</v>
      </c>
      <c r="F25" s="302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406</v>
      </c>
      <c r="C26" s="117"/>
      <c r="D26" s="111">
        <v>18</v>
      </c>
      <c r="E26" s="305">
        <f t="shared" si="0"/>
        <v>1</v>
      </c>
      <c r="F26" s="302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407</v>
      </c>
      <c r="C27" s="117"/>
      <c r="D27" s="111">
        <v>19</v>
      </c>
      <c r="E27" s="305">
        <f t="shared" si="0"/>
        <v>0</v>
      </c>
      <c r="F27" s="302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408</v>
      </c>
      <c r="C28" s="117"/>
      <c r="D28" s="111">
        <v>20</v>
      </c>
      <c r="E28" s="305">
        <f t="shared" si="0"/>
        <v>1</v>
      </c>
      <c r="F28" s="302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409</v>
      </c>
      <c r="C29" s="117"/>
      <c r="D29" s="111">
        <v>21</v>
      </c>
      <c r="E29" s="305">
        <f t="shared" si="0"/>
        <v>0</v>
      </c>
      <c r="F29" s="302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410</v>
      </c>
      <c r="C30" s="117"/>
      <c r="D30" s="111">
        <v>22</v>
      </c>
      <c r="E30" s="305">
        <f t="shared" si="0"/>
        <v>0</v>
      </c>
      <c r="F30" s="30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411</v>
      </c>
      <c r="C31" s="117"/>
      <c r="D31" s="111">
        <v>23</v>
      </c>
      <c r="E31" s="305">
        <f t="shared" si="0"/>
        <v>1</v>
      </c>
      <c r="F31" s="302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412</v>
      </c>
      <c r="C32" s="117"/>
      <c r="D32" s="111">
        <v>24</v>
      </c>
      <c r="E32" s="305">
        <f t="shared" si="0"/>
        <v>1</v>
      </c>
      <c r="F32" s="302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413</v>
      </c>
      <c r="C33" s="123"/>
      <c r="D33" s="124">
        <v>25</v>
      </c>
      <c r="E33" s="306">
        <f t="shared" si="0"/>
        <v>0</v>
      </c>
      <c r="F33" s="303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346</v>
      </c>
      <c r="B1" s="213">
        <v>42173</v>
      </c>
      <c r="D1" s="131" t="s">
        <v>455</v>
      </c>
      <c r="F1" s="214" t="s">
        <v>544</v>
      </c>
      <c r="N1" s="215"/>
    </row>
    <row r="2" spans="1:14" ht="25.5">
      <c r="A2" s="216" t="s">
        <v>270</v>
      </c>
      <c r="B2" s="217" t="s">
        <v>145</v>
      </c>
      <c r="C2" s="218" t="s">
        <v>147</v>
      </c>
      <c r="D2" s="219" t="s">
        <v>148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69</v>
      </c>
      <c r="J2" s="220" t="s">
        <v>149</v>
      </c>
      <c r="K2" s="220" t="s">
        <v>150</v>
      </c>
      <c r="L2" s="220" t="s">
        <v>151</v>
      </c>
      <c r="M2" s="22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651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241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244</v>
      </c>
      <c r="B96" s="128" t="s">
        <v>54</v>
      </c>
      <c r="C96" s="128" t="s">
        <v>321</v>
      </c>
      <c r="D96" s="23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244</v>
      </c>
      <c r="B97" s="128" t="s">
        <v>59</v>
      </c>
      <c r="C97" s="128" t="s">
        <v>326</v>
      </c>
      <c r="D97" s="23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244</v>
      </c>
      <c r="B98" s="128" t="s">
        <v>64</v>
      </c>
      <c r="C98" s="128" t="s">
        <v>331</v>
      </c>
      <c r="D98" s="23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244</v>
      </c>
      <c r="B99" s="128" t="s">
        <v>17</v>
      </c>
      <c r="C99" s="128" t="s">
        <v>284</v>
      </c>
      <c r="D99" s="23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456</v>
      </c>
      <c r="B1" s="128"/>
      <c r="D1" s="214" t="s">
        <v>544</v>
      </c>
    </row>
    <row r="2" spans="1:16">
      <c r="A2" s="234"/>
      <c r="B2" s="233" t="s">
        <v>457</v>
      </c>
    </row>
    <row r="3" spans="1:16" ht="20.100000000000001" customHeight="1">
      <c r="A3" s="351" t="s">
        <v>247</v>
      </c>
      <c r="B3" s="235" t="s">
        <v>85</v>
      </c>
      <c r="C3" s="236"/>
      <c r="D3" s="353" t="s">
        <v>458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86</v>
      </c>
      <c r="E4" s="241" t="s">
        <v>87</v>
      </c>
      <c r="F4" s="241" t="s">
        <v>88</v>
      </c>
      <c r="G4" s="241" t="s">
        <v>89</v>
      </c>
      <c r="H4" s="241" t="s">
        <v>90</v>
      </c>
      <c r="I4" s="241" t="s">
        <v>91</v>
      </c>
      <c r="J4" s="241" t="s">
        <v>92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93</v>
      </c>
      <c r="C5" s="240"/>
      <c r="D5" s="241" t="s">
        <v>94</v>
      </c>
      <c r="E5" s="241" t="s">
        <v>95</v>
      </c>
      <c r="F5" s="241" t="s">
        <v>96</v>
      </c>
      <c r="G5" s="241" t="s">
        <v>97</v>
      </c>
      <c r="H5" s="241" t="s">
        <v>98</v>
      </c>
      <c r="I5" s="241" t="s">
        <v>99</v>
      </c>
      <c r="J5" s="241" t="s">
        <v>100</v>
      </c>
      <c r="K5" s="241" t="s">
        <v>101</v>
      </c>
      <c r="L5" s="242" t="s">
        <v>102</v>
      </c>
      <c r="M5" s="242" t="s">
        <v>103</v>
      </c>
      <c r="N5" s="244" t="s">
        <v>146</v>
      </c>
      <c r="O5" s="244" t="s">
        <v>249</v>
      </c>
      <c r="P5" s="245" t="s">
        <v>248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104</v>
      </c>
      <c r="C7" s="249" t="s">
        <v>105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101</v>
      </c>
      <c r="M7" s="251">
        <f t="shared" ref="M7:M21" si="0">MAX(D7:J7)</f>
        <v>1</v>
      </c>
      <c r="N7" s="252" t="s">
        <v>367</v>
      </c>
      <c r="O7" s="247"/>
      <c r="P7" s="241"/>
    </row>
    <row r="8" spans="1:16" ht="21" customHeight="1">
      <c r="A8" s="248">
        <v>2</v>
      </c>
      <c r="B8" s="241" t="s">
        <v>106</v>
      </c>
      <c r="C8" s="249" t="s">
        <v>107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101</v>
      </c>
      <c r="M8" s="251">
        <f t="shared" si="0"/>
        <v>1</v>
      </c>
      <c r="N8" s="252" t="s">
        <v>367</v>
      </c>
      <c r="O8" s="247"/>
      <c r="P8" s="241"/>
    </row>
    <row r="9" spans="1:16" ht="21" customHeight="1">
      <c r="A9" s="248">
        <v>3</v>
      </c>
      <c r="B9" s="241" t="s">
        <v>245</v>
      </c>
      <c r="C9" s="253" t="s">
        <v>4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101</v>
      </c>
      <c r="M9" s="251">
        <f t="shared" ref="M9" si="1">MAX(D9:J9)</f>
        <v>1</v>
      </c>
      <c r="N9" s="252" t="s">
        <v>4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108</v>
      </c>
      <c r="C11" s="257" t="s">
        <v>109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95</v>
      </c>
      <c r="M11" s="251">
        <f t="shared" si="0"/>
        <v>1.0522626697461936</v>
      </c>
      <c r="N11" s="252" t="s">
        <v>252</v>
      </c>
      <c r="O11" s="247" t="s">
        <v>250</v>
      </c>
      <c r="P11" s="241"/>
    </row>
    <row r="12" spans="1:16">
      <c r="A12" s="248">
        <v>5</v>
      </c>
      <c r="B12" s="241" t="s">
        <v>110</v>
      </c>
      <c r="C12" s="257" t="s">
        <v>111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94</v>
      </c>
      <c r="M12" s="251">
        <f t="shared" si="0"/>
        <v>1.0358469949391176</v>
      </c>
      <c r="N12" s="252" t="s">
        <v>252</v>
      </c>
      <c r="O12" s="247" t="s">
        <v>250</v>
      </c>
      <c r="P12" s="241"/>
    </row>
    <row r="13" spans="1:16">
      <c r="A13" s="248">
        <v>6</v>
      </c>
      <c r="B13" s="241" t="s">
        <v>112</v>
      </c>
      <c r="C13" s="257" t="s">
        <v>113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94</v>
      </c>
      <c r="M13" s="251">
        <f t="shared" si="0"/>
        <v>1.069856584592316</v>
      </c>
      <c r="N13" s="252" t="s">
        <v>252</v>
      </c>
      <c r="O13" s="247" t="s">
        <v>250</v>
      </c>
      <c r="P13" s="241"/>
    </row>
    <row r="14" spans="1:16" ht="21" customHeight="1">
      <c r="A14" s="248">
        <v>7</v>
      </c>
      <c r="B14" s="241" t="s">
        <v>114</v>
      </c>
      <c r="C14" s="257" t="s">
        <v>115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94</v>
      </c>
      <c r="M14" s="251">
        <f t="shared" si="0"/>
        <v>1.1052461688999999</v>
      </c>
      <c r="N14" s="252" t="s">
        <v>252</v>
      </c>
      <c r="O14" s="247" t="s">
        <v>250</v>
      </c>
      <c r="P14" s="241"/>
    </row>
    <row r="15" spans="1:16" ht="21" customHeight="1">
      <c r="A15" s="248">
        <v>8</v>
      </c>
      <c r="B15" s="241" t="s">
        <v>116</v>
      </c>
      <c r="C15" s="257" t="s">
        <v>117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95</v>
      </c>
      <c r="M15" s="251">
        <f t="shared" si="0"/>
        <v>1.0389446761000001</v>
      </c>
      <c r="N15" s="252" t="s">
        <v>252</v>
      </c>
      <c r="O15" s="247" t="s">
        <v>250</v>
      </c>
      <c r="P15" s="241"/>
    </row>
    <row r="16" spans="1:16" ht="21" customHeight="1">
      <c r="A16" s="248">
        <v>9</v>
      </c>
      <c r="B16" s="241" t="s">
        <v>122</v>
      </c>
      <c r="C16" s="257" t="s">
        <v>123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96</v>
      </c>
      <c r="M16" s="251">
        <f>MAX(D16:J16)</f>
        <v>1.2706602107</v>
      </c>
      <c r="N16" s="252" t="s">
        <v>252</v>
      </c>
      <c r="O16" s="247" t="s">
        <v>250</v>
      </c>
      <c r="P16" s="241"/>
    </row>
    <row r="17" spans="1:16" ht="21" customHeight="1">
      <c r="A17" s="248">
        <v>10</v>
      </c>
      <c r="B17" s="241" t="s">
        <v>118</v>
      </c>
      <c r="C17" s="258" t="s">
        <v>119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99</v>
      </c>
      <c r="M17" s="251">
        <f t="shared" si="0"/>
        <v>1.0355882019</v>
      </c>
      <c r="N17" s="252" t="s">
        <v>252</v>
      </c>
      <c r="O17" s="247" t="s">
        <v>251</v>
      </c>
      <c r="P17" s="241" t="s">
        <v>116</v>
      </c>
    </row>
    <row r="18" spans="1:16" ht="21" customHeight="1">
      <c r="A18" s="248">
        <v>11</v>
      </c>
      <c r="B18" s="241" t="s">
        <v>120</v>
      </c>
      <c r="C18" s="258" t="s">
        <v>121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98</v>
      </c>
      <c r="M18" s="251">
        <f t="shared" si="0"/>
        <v>1.1401797148999999</v>
      </c>
      <c r="N18" s="252" t="s">
        <v>252</v>
      </c>
      <c r="O18" s="247" t="s">
        <v>251</v>
      </c>
      <c r="P18" s="241" t="s">
        <v>122</v>
      </c>
    </row>
    <row r="19" spans="1:16" ht="21" customHeight="1">
      <c r="A19" s="248">
        <v>12</v>
      </c>
      <c r="B19" s="241" t="s">
        <v>124</v>
      </c>
      <c r="C19" s="258" t="s">
        <v>125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97</v>
      </c>
      <c r="M19" s="251">
        <f t="shared" si="0"/>
        <v>1.0552346931000001</v>
      </c>
      <c r="N19" s="252" t="s">
        <v>252</v>
      </c>
      <c r="O19" s="247" t="s">
        <v>251</v>
      </c>
      <c r="P19" s="241" t="s">
        <v>108</v>
      </c>
    </row>
    <row r="20" spans="1:16" ht="21" customHeight="1">
      <c r="A20" s="248">
        <v>13</v>
      </c>
      <c r="B20" s="241" t="s">
        <v>126</v>
      </c>
      <c r="C20" s="258" t="s">
        <v>127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94</v>
      </c>
      <c r="M20" s="251">
        <f t="shared" si="0"/>
        <v>1.0865859003</v>
      </c>
      <c r="N20" s="252" t="s">
        <v>252</v>
      </c>
      <c r="O20" s="247" t="s">
        <v>251</v>
      </c>
      <c r="P20" s="241" t="s">
        <v>110</v>
      </c>
    </row>
    <row r="21" spans="1:16" ht="24.75" customHeight="1">
      <c r="A21" s="248">
        <v>14</v>
      </c>
      <c r="B21" s="241" t="s">
        <v>128</v>
      </c>
      <c r="C21" s="258" t="s">
        <v>129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95</v>
      </c>
      <c r="M21" s="251">
        <f t="shared" si="0"/>
        <v>1.0522626697461936</v>
      </c>
      <c r="N21" s="252" t="s">
        <v>252</v>
      </c>
      <c r="O21" s="247" t="s">
        <v>251</v>
      </c>
      <c r="P21" s="241" t="s">
        <v>116</v>
      </c>
    </row>
    <row r="22" spans="1:16" ht="25.5">
      <c r="A22" s="248">
        <v>15</v>
      </c>
      <c r="B22" s="241" t="s">
        <v>130</v>
      </c>
      <c r="C22" s="259" t="s">
        <v>131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95</v>
      </c>
      <c r="M22" s="251">
        <f>MAX(D22:J22)</f>
        <v>1.03</v>
      </c>
      <c r="N22" s="252" t="s">
        <v>252</v>
      </c>
      <c r="O22" s="247" t="s">
        <v>251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schubert, dieter</cp:lastModifiedBy>
  <cp:lastPrinted>2015-03-20T22:59:10Z</cp:lastPrinted>
  <dcterms:created xsi:type="dcterms:W3CDTF">2015-01-15T05:25:41Z</dcterms:created>
  <dcterms:modified xsi:type="dcterms:W3CDTF">2016-09-29T10:42:21Z</dcterms:modified>
</cp:coreProperties>
</file>