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E65" i="18" l="1"/>
  <c r="X11" i="7"/>
  <c r="X15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N11" i="7"/>
  <c r="L11" i="7"/>
  <c r="H11" i="7"/>
  <c r="L14" i="7"/>
  <c r="K15" i="7"/>
  <c r="P11" i="7"/>
  <c r="I14" i="7"/>
  <c r="H15" i="7"/>
  <c r="P15" i="7"/>
  <c r="M11" i="7"/>
  <c r="K14" i="7"/>
  <c r="O14" i="7"/>
  <c r="J15" i="7"/>
  <c r="N15" i="7"/>
  <c r="O11" i="7"/>
  <c r="J11" i="7"/>
  <c r="H14" i="7"/>
  <c r="P14" i="7"/>
  <c r="O15" i="7"/>
  <c r="K11" i="7"/>
  <c r="M14" i="7"/>
  <c r="L15" i="7"/>
  <c r="I11" i="7"/>
  <c r="F15" i="7"/>
  <c r="F14" i="7"/>
  <c r="F11" i="7"/>
  <c r="M8" i="4"/>
  <c r="M7" i="4"/>
  <c r="D6" i="15"/>
  <c r="D6" i="7"/>
  <c r="Q15" i="7" l="1"/>
  <c r="Q11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<sst xmlns="http://schemas.openxmlformats.org/spreadsheetml/2006/main" count="1354" uniqueCount="666">
  <si>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</si>
  <si>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</si>
  <si>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</si>
  <si>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</si>
  <si>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</si>
  <si>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</si>
  <si>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</si>
  <si>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</si>
  <si>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</si>
  <si>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</si>
  <si>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</si>
  <si>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</si>
  <si>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</si>
  <si>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</si>
  <si>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</si>
  <si>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</si>
  <si>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</si>
  <si>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</si>
  <si>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</si>
  <si>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</si>
  <si>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</si>
  <si>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</si>
  <si>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</si>
  <si>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</si>
  <si>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</si>
  <si>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</si>
  <si>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</si>
  <si>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</si>
  <si>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</si>
  <si>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</si>
  <si>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</si>
  <si>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</si>
  <si>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</si>
  <si>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</si>
  <si>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</si>
  <si>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</si>
  <si>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</si>
  <si>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</si>
  <si>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</si>
  <si>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</si>
  <si>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</si>
  <si>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</si>
  <si>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</si>
  <si>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</si>
  <si>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</si>
  <si>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</si>
  <si>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</si>
  <si>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</si>
  <si>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</si>
  <si>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</si>
  <si>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</si>
  <si>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</si>
  <si>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</si>
  <si>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</si>
  <si>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</si>
  <si>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</si>
  <si>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</si>
  <si>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</si>
  <si>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</si>
  <si>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</si>
  <si>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</si>
  <si>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</si>
  <si>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</si>
  <si>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</si>
  <si>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</si>
  <si>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</si>
  <si>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</si>
  <si>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</si>
  <si>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</si>
  <si>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</si>
  <si>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</si>
  <si>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</si>
  <si>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</si>
  <si>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</si>
  <si>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</si>
  <si>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</si>
  <si>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</si>
  <si>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</si>
  <si>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</si>
  <si>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</si>
  <si>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</si>
  <si>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</si>
  <si>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</si>
  <si>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</si>
  <si>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</si>
  <si>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</si>
  <si>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</si>
  <si>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</si>
  <si>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</si>
  <si>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</si>
  <si>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</si>
  <si>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</si>
  <si>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</si>
  <si>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</si>
  <si>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</si>
  <si>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</si>
  <si>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</si>
  <si>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</si>
  <si>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</si>
  <si>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</si>
  <si>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</si>
  <si>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</si>
  <si>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</si>
  <si>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</si>
  <si>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</si>
  <si>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</si>
  <si>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</si>
  <si>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</si>
  <si>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</si>
  <si>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</si>
  <si>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</si>
  <si>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</si>
  <si>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</si>
  <si>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</si>
  <si>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</si>
  <si>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</si>
  <si>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</si>
  <si>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</si>
  <si>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</si>
  <si>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</si>
  <si>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</si>
  <si>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</si>
  <si>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</si>
  <si>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</si>
  <si>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</si>
  <si>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</si>
  <si>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</si>
  <si>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</si>
  <si>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</si>
  <si>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</si>
  <si>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</si>
  <si>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</si>
  <si>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</si>
  <si>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</si>
  <si>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</si>
  <si>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</si>
  <si>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</si>
  <si>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</si>
  <si>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</si>
  <si>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</si>
  <si>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</si>
  <si>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</si>
  <si>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</si>
  <si>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</si>
  <si>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</si>
  <si>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</si>
  <si>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</si>
  <si>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</si>
  <si>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</si>
  <si>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</si>
  <si>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</si>
  <si>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</si>
  <si>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</si>
  <si>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</si>
  <si>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</si>
  <si>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</si>
  <si>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</si>
  <si>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</si>
  <si>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</si>
  <si>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</si>
  <si>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</si>
  <si>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</si>
  <si>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</si>
  <si>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</si>
  <si>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</si>
  <si>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</si>
  <si>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</si>
  <si>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</si>
  <si>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</si>
  <si>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</si>
  <si>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</si>
  <si>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</si>
  <si>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</si>
  <si>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</si>
  <si>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</si>
  <si>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</si>
  <si>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</si>
  <si>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</si>
  <si>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</si>
  <si>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</si>
  <si>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</si>
  <si>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</si>
  <si>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</si>
  <si>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</si>
  <si>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</si>
  <si>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</si>
  <si>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</si>
  <si>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</si>
  <si>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</si>
  <si>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</si>
  <si>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</si>
  <si>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</si>
  <si>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</si>
  <si>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</si>
  <si>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</si>
  <si>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</si>
  <si>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</si>
  <si>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</si>
  <si>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</si>
  <si>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</si>
  <si>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</si>
  <si>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</si>
  <si>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</si>
  <si>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</si>
  <si>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</si>
  <si>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</si>
  <si>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</si>
  <si>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</si>
  <si>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</si>
  <si>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</si>
  <si>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</si>
  <si>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</si>
  <si>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</si>
  <si>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</si>
  <si>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</si>
  <si>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</si>
  <si>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</si>
  <si>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</si>
  <si>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</si>
  <si>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</si>
  <si>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</si>
  <si>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</si>
  <si>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</si>
  <si>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</si>
  <si>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</si>
  <si>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</si>
  <si>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</si>
  <si>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</si>
  <si>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</si>
  <si>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</si>
  <si>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</si>
  <si>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</si>
  <si>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</si>
  <si>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</si>
  <si>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</si>
  <si>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</si>
  <si>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</si>
  <si>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</si>
  <si>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</si>
  <si>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</si>
  <si>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</si>
  <si>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</si>
  <si>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</si>
  <si>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</si>
  <si>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</si>
  <si>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</si>
  <si>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</si>
  <si>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</si>
  <si>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</si>
  <si>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</si>
  <si>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</si>
  <si>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</si>
  <si>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</si>
  <si>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</si>
  <si>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</si>
  <si>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</si>
  <si>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</si>
  <si>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</si>
  <si>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</si>
  <si>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</si>
  <si>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</si>
  <si>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</si>
  <si>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</si>
  <si>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</si>
  <si>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</si>
  <si>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</si>
  <si>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</si>
  <si>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</si>
  <si>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</si>
  <si>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</si>
  <si>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</si>
  <si>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</si>
  <si>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</si>
  <si>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</si>
  <si>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</si>
  <si>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</si>
  <si>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</si>
  <si>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</si>
  <si>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</si>
  <si>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</si>
  <si>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</si>
  <si>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</si>
  <si>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</si>
  <si>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</si>
  <si>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</si>
  <si>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</si>
  <si>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</si>
  <si>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</si>
  <si>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</si>
  <si>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</si>
  <si>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</si>
  <si>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</si>
  <si>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</si>
  <si>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</si>
  <si>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</si>
  <si>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</si>
  <si>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</si>
  <si>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</si>
  <si>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</si>
  <si>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</si>
  <si>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</si>
  <si>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</si>
  <si>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</si>
  <si>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</si>
  <si>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</si>
  <si>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</si>
  <si>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</si>
  <si>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</si>
  <si>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</si>
  <si>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</si>
  <si>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</si>
  <si>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</si>
  <si>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</si>
  <si>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</si>
  <si>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</si>
  <si>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</si>
  <si>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</si>
  <si>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</si>
  <si>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</si>
  <si>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</si>
  <si>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</si>
  <si>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</si>
  <si>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</si>
  <si>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</si>
  <si>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</si>
  <si>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</si>
  <si>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</si>
  <si>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</si>
  <si>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</si>
  <si>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</si>
  <si>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</si>
  <si>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</si>
  <si>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</si>
  <si>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</si>
  <si>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</si>
  <si>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</si>
  <si>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</si>
  <si>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</si>
  <si>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</si>
  <si>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</si>
  <si>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</si>
  <si>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</si>
  <si>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</si>
  <si>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</si>
  <si>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</si>
  <si>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</si>
  <si>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</si>
  <si>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</si>
  <si>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</si>
  <si>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</si>
  <si>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</si>
  <si>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</si>
  <si>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</si>
  <si>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</si>
  <si>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</si>
  <si>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</si>
  <si>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</si>
  <si>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</si>
  <si>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</si>
  <si>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</si>
  <si>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</si>
  <si>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</si>
  <si>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</si>
  <si>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</si>
  <si>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</si>
  <si>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</si>
  <si>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</si>
  <si>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</si>
  <si>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</si>
  <si>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</si>
  <si>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</si>
  <si>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</si>
  <si>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</si>
  <si>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</si>
  <si>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</si>
  <si>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</si>
  <si>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</si>
  <si>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</si>
  <si>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</si>
  <si>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</si>
  <si>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</si>
  <si>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</si>
  <si>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</si>
  <si>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</si>
  <si>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</si>
  <si>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</si>
  <si>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</si>
  <si>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</si>
  <si>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</si>
  <si>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</si>
  <si>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</si>
  <si>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</si>
  <si>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</si>
  <si>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</si>
  <si>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</si>
  <si>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</si>
  <si>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</si>
  <si>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</si>
  <si>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</si>
  <si>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</si>
  <si>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</si>
  <si>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</si>
  <si>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</si>
  <si>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</si>
  <si>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</si>
  <si>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</si>
  <si>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</si>
  <si>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</si>
  <si>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</si>
  <si>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</si>
  <si>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</si>
  <si>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</si>
  <si>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</si>
  <si>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</si>
  <si>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</si>
  <si>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</si>
  <si>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</si>
  <si>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</si>
  <si>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</si>
  <si>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</si>
  <si>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</si>
  <si>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</si>
  <si>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</si>
  <si>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</si>
  <si>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</si>
  <si>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</si>
  <si>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</si>
  <si>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</si>
  <si>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</si>
  <si>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</si>
  <si>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</si>
  <si>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</si>
  <si>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</si>
  <si>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</si>
  <si>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</si>
  <si>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</si>
  <si>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</si>
  <si>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</si>
  <si>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</si>
  <si>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</si>
  <si>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</si>
  <si>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</si>
  <si>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</si>
  <si>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</si>
  <si>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</si>
  <si>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</si>
  <si>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</si>
  <si>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</si>
  <si>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</si>
  <si>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</si>
  <si>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</si>
  <si>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</si>
  <si>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</si>
  <si>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</si>
  <si>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</si>
  <si>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</si>
  <si>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</si>
  <si>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</si>
  <si>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</si>
  <si>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</si>
  <si>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</si>
  <si>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</si>
  <si>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</si>
  <si>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</si>
  <si>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</si>
  <si>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</si>
  <si>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</si>
  <si>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</si>
  <si>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</si>
  <si>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</si>
  <si>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</si>
  <si>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</si>
  <si>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</si>
  <si>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</si>
  <si>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</si>
  <si>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</si>
  <si>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</si>
  <si>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</si>
  <si>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</si>
  <si>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</si>
  <si>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</si>
  <si>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</si>
  <si>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</si>
  <si>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</si>
  <si>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</si>
  <si>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</si>
  <si>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</si>
  <si>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</si>
  <si>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</si>
  <si>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</si>
  <si>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</si>
  <si>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</si>
  <si>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</si>
  <si>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</si>
  <si>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</si>
  <si>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</si>
  <si>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</si>
  <si>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</si>
  <si>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</si>
  <si>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</si>
  <si>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</si>
  <si>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</si>
  <si>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</si>
  <si>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</si>
  <si>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</si>
  <si>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</si>
  <si>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</si>
  <si>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</si>
  <si>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</si>
  <si>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</si>
  <si>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</si>
  <si>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</si>
  <si>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</si>
  <si>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</si>
  <si>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</si>
  <si>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</si>
  <si>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</si>
  <si>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</si>
  <si>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</si>
  <si>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</si>
  <si>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</si>
  <si>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</si>
  <si>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</si>
  <si>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</si>
  <si>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</si>
  <si>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</si>
  <si>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</si>
  <si>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</si>
  <si>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</si>
  <si>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</si>
  <si>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</si>
  <si>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</si>
  <si>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</si>
  <si>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</si>
  <si>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</si>
  <si>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</si>
  <si>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</si>
  <si>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</si>
  <si>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</si>
  <si>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</si>
  <si>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</si>
  <si>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</si>
  <si>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</si>
  <si>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</si>
  <si>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</si>
  <si>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</si>
  <si>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</si>
  <si>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</si>
  <si>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</si>
  <si>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</si>
  <si>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</si>
  <si>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</si>
  <si>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</si>
  <si>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</si>
  <si>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</si>
  <si>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</si>
  <si>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</si>
  <si>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</si>
  <si>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</si>
  <si>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</si>
  <si>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</si>
  <si>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</si>
  <si>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</si>
  <si>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</si>
  <si>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</si>
  <si>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</si>
  <si>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</si>
  <si>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</si>
  <si>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</si>
  <si>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</si>
  <si>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</si>
  <si>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</si>
  <si>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</si>
  <si>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</si>
  <si>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</si>
  <si>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</si>
  <si>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</si>
  <si>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</si>
  <si>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</si>
  <si>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</si>
  <si>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</si>
  <si>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</si>
  <si>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</si>
  <si>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</si>
  <si>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</si>
  <si>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</si>
  <si>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</si>
  <si>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</si>
  <si>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</si>
  <si>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</si>
  <si>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</si>
  <si>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</si>
  <si>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</si>
  <si>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</si>
  <si>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</si>
  <si>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</si>
  <si>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</si>
  <si>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</si>
  <si>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</si>
  <si>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</si>
  <si>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</si>
  <si>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</si>
  <si>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</si>
  <si>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</si>
  <si>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</si>
  <si>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</si>
  <si>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</si>
  <si>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</si>
  <si>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</si>
  <si>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</si>
  <si>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</si>
  <si>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</si>
  <si>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</si>
  <si>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</si>
  <si>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</si>
  <si>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</si>
  <si>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</si>
  <si>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</si>
  <si>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</si>
  <si>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</si>
  <si>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</si>
  <si>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</si>
  <si>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</si>
  <si>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</si>
  <si>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</si>
  <si>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</si>
  <si>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</si>
  <si>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</si>
  <si>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</si>
  <si>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</si>
  <si>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</si>
  <si>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</si>
  <si>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</si>
  <si>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</si>
  <si>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</si>
  <si>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</si>
  <si>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</si>
  <si>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</si>
  <si>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</si>
  <si>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</si>
  <si>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</si>
  <si>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</si>
  <si>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</si>
  <si>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</si>
  <si>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</si>
  <si>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</si>
  <si>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</si>
  <si>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</si>
  <si>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</si>
  <si>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</si>
  <si>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</si>
  <si>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</si>
  <si>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</si>
  <si>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</si>
  <si>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Werl GmbH</t>
  </si>
  <si>
    <t>9870011600003</t>
  </si>
  <si>
    <t>Grafenstraße 25</t>
  </si>
  <si>
    <t>Werl</t>
  </si>
  <si>
    <t>Team Netzwirtschaft</t>
  </si>
  <si>
    <t>durchleitung@stadtwerke-werl.de</t>
  </si>
  <si>
    <t>02922/985-223; -232; -233</t>
  </si>
  <si>
    <t>NCHN007001160000</t>
  </si>
  <si>
    <t>Werl - 10424</t>
  </si>
  <si>
    <t>DE_GHD04</t>
  </si>
  <si>
    <t>NCG H-Gas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</si>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</sst>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337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42640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486</v>
      </c>
      <c r="D11" s="332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59457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460</v>
      </c>
      <c r="D27" s="42" t="s">
        <v>395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NCG H-Gas</v>
      </c>
      <c r="E28" s="38"/>
      <c r="F28" s="11"/>
      <c r="G28" s="2"/>
    </row>
    <row r="29" spans="1:15">
      <c r="B29" s="15"/>
      <c r="C29" s="22" t="s">
        <v>395</v>
      </c>
      <c r="D29" s="45" t="s">
        <v>664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24" sqref="D2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Werl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NCG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9" t="str">
        <f>Netzbetreiber!$D$11</f>
        <v>9870011600003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614</v>
      </c>
      <c r="D13" s="33" t="s">
        <v>615</v>
      </c>
      <c r="E13" s="15"/>
      <c r="H13" s="272" t="s">
        <v>615</v>
      </c>
      <c r="I13" s="272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431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/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574</v>
      </c>
      <c r="I19" s="271" t="s">
        <v>489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490</v>
      </c>
      <c r="I20" s="271" t="s">
        <v>491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612</v>
      </c>
      <c r="D22" s="49" t="s">
        <v>608</v>
      </c>
      <c r="E22" s="15"/>
      <c r="H22" s="268" t="s">
        <v>608</v>
      </c>
      <c r="I22" s="268" t="s">
        <v>609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8" t="s">
        <v>611</v>
      </c>
      <c r="I23" s="8" t="s">
        <v>607</v>
      </c>
      <c r="J23" s="8"/>
      <c r="K23" s="8"/>
      <c r="L23" s="269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8" t="s">
        <v>610</v>
      </c>
      <c r="I24" s="268" t="s">
        <v>617</v>
      </c>
      <c r="J24" s="8"/>
      <c r="K24" s="8"/>
      <c r="L24" s="271" t="s">
        <v>618</v>
      </c>
      <c r="M24" s="271" t="s">
        <v>620</v>
      </c>
      <c r="N24" s="271" t="s">
        <v>619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577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621</v>
      </c>
      <c r="D27" s="42" t="s">
        <v>622</v>
      </c>
      <c r="E27" s="15"/>
      <c r="H27" s="298" t="s">
        <v>622</v>
      </c>
      <c r="I27" s="270" t="s">
        <v>623</v>
      </c>
      <c r="J27" s="270" t="s">
        <v>624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625</v>
      </c>
      <c r="I28" s="271" t="s">
        <v>626</v>
      </c>
      <c r="J28" s="271" t="s">
        <v>627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628</v>
      </c>
      <c r="I29" s="271" t="s">
        <v>629</v>
      </c>
      <c r="J29" s="271" t="s">
        <v>630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494</v>
      </c>
      <c r="C31" s="6" t="s">
        <v>576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631</v>
      </c>
      <c r="I32" s="271" t="s">
        <v>632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633</v>
      </c>
      <c r="I33" s="268" t="s">
        <v>628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548</v>
      </c>
      <c r="C35" s="24" t="s">
        <v>496</v>
      </c>
      <c r="D35" s="42">
        <v>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549</v>
      </c>
      <c r="C37" s="5" t="s">
        <v>365</v>
      </c>
      <c r="D37" s="34">
        <v>1500000</v>
      </c>
      <c r="E37" s="15" t="s">
        <v>507</v>
      </c>
      <c r="I37" s="268"/>
      <c r="J37" s="268"/>
      <c r="K37" s="268"/>
      <c r="L37" s="268"/>
      <c r="M37" s="269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366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662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I35" sqref="I3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543</v>
      </c>
    </row>
    <row r="3" spans="2:56" ht="15" customHeight="1">
      <c r="B3" s="171"/>
    </row>
    <row r="4" spans="2:56">
      <c r="B4" s="130"/>
      <c r="C4" s="56" t="s">
        <v>446</v>
      </c>
      <c r="D4" s="57"/>
      <c r="E4" s="331" t="str">
        <f>Netzbetreiber!D9</f>
        <v>Stadtwerke Werl GmbH</v>
      </c>
      <c r="F4" s="331"/>
      <c r="G4" s="331"/>
      <c r="M4" s="130"/>
      <c r="N4" s="130"/>
      <c r="O4" s="130"/>
    </row>
    <row r="5" spans="2:56">
      <c r="B5" s="130"/>
      <c r="C5" s="56" t="s">
        <v>445</v>
      </c>
      <c r="D5" s="57"/>
      <c r="E5" s="58" t="str">
        <f>Netzbetreiber!D28</f>
        <v>NCG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488</v>
      </c>
      <c r="D6" s="57"/>
      <c r="E6" s="330" t="str">
        <f>Netzbetreiber!D11</f>
        <v>9870011600003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522</v>
      </c>
      <c r="D9" s="130"/>
      <c r="E9" s="130"/>
      <c r="F9" s="154">
        <f>'SLP-Verfahren'!D46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584</v>
      </c>
      <c r="D10" s="130"/>
      <c r="E10" s="130"/>
      <c r="F10" s="49">
        <v>1</v>
      </c>
      <c r="G10" s="57"/>
      <c r="H10" s="172" t="s">
        <v>601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602</v>
      </c>
      <c r="D11" s="130"/>
      <c r="E11" s="130"/>
      <c r="F11" s="334" t="str">
        <f>INDEX('SLP-Verfahren'!D48:D62,'SLP-Temp-Gebiet #01'!F10)</f>
        <v>Werl - 10424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583</v>
      </c>
      <c r="D13" s="341"/>
      <c r="E13" s="341"/>
      <c r="F13" s="182" t="s">
        <v>547</v>
      </c>
      <c r="G13" s="130" t="s">
        <v>545</v>
      </c>
      <c r="H13" s="262" t="s">
        <v>562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449</v>
      </c>
      <c r="D14" s="342"/>
      <c r="E14" s="89" t="s">
        <v>450</v>
      </c>
      <c r="F14" s="263" t="s">
        <v>84</v>
      </c>
      <c r="G14" s="264" t="s">
        <v>571</v>
      </c>
      <c r="H14" s="51">
        <v>0</v>
      </c>
      <c r="I14" s="57"/>
      <c r="J14" s="130"/>
      <c r="K14" s="130"/>
      <c r="L14" s="130"/>
      <c r="M14" s="130"/>
      <c r="N14" s="130"/>
      <c r="O14" s="333" t="s">
        <v>650</v>
      </c>
      <c r="R14" s="208" t="s">
        <v>563</v>
      </c>
      <c r="S14" s="208" t="s">
        <v>564</v>
      </c>
      <c r="T14" s="208" t="s">
        <v>565</v>
      </c>
      <c r="U14" s="208" t="s">
        <v>566</v>
      </c>
      <c r="V14" s="208" t="s">
        <v>546</v>
      </c>
      <c r="W14" s="208" t="s">
        <v>567</v>
      </c>
      <c r="X14" s="208" t="s">
        <v>568</v>
      </c>
      <c r="Y14" s="208" t="s">
        <v>569</v>
      </c>
      <c r="Z14" s="208" t="s">
        <v>570</v>
      </c>
      <c r="AA14" s="208" t="s">
        <v>571</v>
      </c>
      <c r="AB14" s="208" t="s">
        <v>572</v>
      </c>
      <c r="AC14" s="208" t="s">
        <v>573</v>
      </c>
    </row>
    <row r="15" spans="2:56" ht="19.5" customHeight="1">
      <c r="B15" s="130"/>
      <c r="C15" s="342" t="s">
        <v>387</v>
      </c>
      <c r="D15" s="342"/>
      <c r="E15" s="89" t="s">
        <v>450</v>
      </c>
      <c r="F15" s="263" t="s">
        <v>70</v>
      </c>
      <c r="G15" s="264" t="s">
        <v>565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494</v>
      </c>
      <c r="AI15" s="261" t="s">
        <v>548</v>
      </c>
      <c r="AJ15" s="261" t="s">
        <v>549</v>
      </c>
      <c r="AK15" s="261" t="s">
        <v>550</v>
      </c>
      <c r="AL15" s="261" t="s">
        <v>551</v>
      </c>
      <c r="AM15" s="261" t="s">
        <v>552</v>
      </c>
      <c r="AN15" s="261" t="s">
        <v>553</v>
      </c>
      <c r="AO15" s="261" t="s">
        <v>554</v>
      </c>
      <c r="AP15" s="261" t="s">
        <v>555</v>
      </c>
      <c r="AQ15" s="261" t="s">
        <v>556</v>
      </c>
      <c r="AR15" s="261" t="s">
        <v>557</v>
      </c>
      <c r="AS15" s="261" t="s">
        <v>558</v>
      </c>
      <c r="AT15" s="261" t="s">
        <v>559</v>
      </c>
      <c r="AU15" s="261" t="s">
        <v>560</v>
      </c>
      <c r="AV15" s="261" t="s">
        <v>561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517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523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518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525</v>
      </c>
      <c r="D21" s="153" t="s">
        <v>516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536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503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503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520</v>
      </c>
      <c r="D24" s="187"/>
      <c r="E24" s="156" t="s">
        <v>657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4" t="s">
        <v>521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515</v>
      </c>
      <c r="D25" s="187"/>
      <c r="E25" s="160">
        <v>10424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519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526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532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452</v>
      </c>
      <c r="D34" s="153" t="s">
        <v>451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4" t="s">
        <v>141</v>
      </c>
      <c r="Q35" s="210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444</v>
      </c>
      <c r="D36" s="119" t="s">
        <v>537</v>
      </c>
      <c r="E36" s="162" t="s">
        <v>453</v>
      </c>
      <c r="F36" s="162" t="s">
        <v>453</v>
      </c>
      <c r="G36" s="162" t="s">
        <v>453</v>
      </c>
      <c r="H36" s="162" t="s">
        <v>453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530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528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534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535</v>
      </c>
      <c r="D46" s="200" t="s">
        <v>533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533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578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542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518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525</v>
      </c>
      <c r="D55" s="153" t="s">
        <v>516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536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520</v>
      </c>
      <c r="D58" s="187"/>
      <c r="E58" s="156" t="str">
        <f>E24</f>
        <v>Werl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521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515</v>
      </c>
      <c r="D59" s="187"/>
      <c r="E59" s="160">
        <f>E25</f>
        <v>10424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526</v>
      </c>
      <c r="D65" s="185" t="s">
        <v>253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532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452</v>
      </c>
      <c r="D68" s="153" t="s">
        <v>451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604</v>
      </c>
      <c r="D69" s="153" t="s">
        <v>605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444</v>
      </c>
      <c r="D70" s="119" t="s">
        <v>537</v>
      </c>
      <c r="E70" s="163" t="s">
        <v>453</v>
      </c>
      <c r="F70" s="163" t="s">
        <v>454</v>
      </c>
      <c r="G70" s="163" t="str">
        <f t="shared" ref="G70:N70" si="17">G36</f>
        <v>Temp.-Prog.</v>
      </c>
      <c r="H70" s="163" t="str">
        <f t="shared" si="17"/>
        <v>Temp.-Prog.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579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G24:N24 G70:N70 E32:N33 E69:N69 F25:N25 I36:N36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543</v>
      </c>
    </row>
    <row r="3" spans="2:56" ht="15" customHeight="1">
      <c r="B3" s="171"/>
    </row>
    <row r="4" spans="2:56">
      <c r="B4" s="130"/>
      <c r="C4" s="56" t="s">
        <v>446</v>
      </c>
      <c r="D4" s="57"/>
      <c r="E4" s="331" t="str">
        <f>Netzbetreiber!$D$9</f>
        <v>Stadtwerke Werl GmbH</v>
      </c>
      <c r="F4" s="130"/>
      <c r="M4" s="130"/>
      <c r="N4" s="130"/>
      <c r="O4" s="130"/>
    </row>
    <row r="5" spans="2:56">
      <c r="B5" s="130"/>
      <c r="C5" s="56" t="s">
        <v>445</v>
      </c>
      <c r="D5" s="57"/>
      <c r="E5" s="58" t="str">
        <f>Netzbetreiber!$D$28</f>
        <v>NCG H-Gas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488</v>
      </c>
      <c r="D6" s="57"/>
      <c r="E6" s="330" t="str">
        <f>Netzbetreiber!$D$11</f>
        <v>9870011600003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522</v>
      </c>
      <c r="D9" s="130"/>
      <c r="E9" s="130"/>
      <c r="F9" s="154">
        <f>'SLP-Verfahren'!D46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584</v>
      </c>
      <c r="D10" s="130"/>
      <c r="E10" s="130"/>
      <c r="F10" s="49">
        <v>2</v>
      </c>
      <c r="G10" s="57"/>
      <c r="H10" s="172" t="s">
        <v>601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602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583</v>
      </c>
      <c r="D13" s="341"/>
      <c r="E13" s="341"/>
      <c r="F13" s="182" t="s">
        <v>547</v>
      </c>
      <c r="G13" s="130" t="s">
        <v>545</v>
      </c>
      <c r="H13" s="262" t="s">
        <v>562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449</v>
      </c>
      <c r="D14" s="342"/>
      <c r="E14" s="89" t="s">
        <v>450</v>
      </c>
      <c r="F14" s="263" t="s">
        <v>84</v>
      </c>
      <c r="G14" s="264" t="s">
        <v>571</v>
      </c>
      <c r="H14" s="51">
        <v>0</v>
      </c>
      <c r="I14" s="57"/>
      <c r="J14" s="130"/>
      <c r="K14" s="130"/>
      <c r="L14" s="130"/>
      <c r="M14" s="130"/>
      <c r="N14" s="130"/>
      <c r="O14" s="333" t="s">
        <v>650</v>
      </c>
      <c r="R14" s="208" t="s">
        <v>563</v>
      </c>
      <c r="S14" s="208" t="s">
        <v>564</v>
      </c>
      <c r="T14" s="208" t="s">
        <v>565</v>
      </c>
      <c r="U14" s="208" t="s">
        <v>566</v>
      </c>
      <c r="V14" s="208" t="s">
        <v>546</v>
      </c>
      <c r="W14" s="208" t="s">
        <v>567</v>
      </c>
      <c r="X14" s="208" t="s">
        <v>568</v>
      </c>
      <c r="Y14" s="208" t="s">
        <v>569</v>
      </c>
      <c r="Z14" s="208" t="s">
        <v>570</v>
      </c>
      <c r="AA14" s="208" t="s">
        <v>571</v>
      </c>
      <c r="AB14" s="208" t="s">
        <v>572</v>
      </c>
      <c r="AC14" s="208" t="s">
        <v>573</v>
      </c>
    </row>
    <row r="15" spans="2:56" ht="19.5" customHeight="1">
      <c r="B15" s="130"/>
      <c r="C15" s="342" t="s">
        <v>387</v>
      </c>
      <c r="D15" s="342"/>
      <c r="E15" s="89" t="s">
        <v>450</v>
      </c>
      <c r="F15" s="263" t="s">
        <v>70</v>
      </c>
      <c r="G15" s="264" t="s">
        <v>565</v>
      </c>
      <c r="H15" s="51">
        <v>0</v>
      </c>
      <c r="I15" s="57"/>
      <c r="J15" s="130"/>
      <c r="K15" s="130"/>
      <c r="L15" s="130"/>
      <c r="M15" s="130"/>
      <c r="N15" s="130"/>
      <c r="O15" s="161" t="s">
        <v>527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494</v>
      </c>
      <c r="AI15" s="261" t="s">
        <v>548</v>
      </c>
      <c r="AJ15" s="261" t="s">
        <v>549</v>
      </c>
      <c r="AK15" s="261" t="s">
        <v>550</v>
      </c>
      <c r="AL15" s="261" t="s">
        <v>551</v>
      </c>
      <c r="AM15" s="261" t="s">
        <v>552</v>
      </c>
      <c r="AN15" s="261" t="s">
        <v>553</v>
      </c>
      <c r="AO15" s="261" t="s">
        <v>554</v>
      </c>
      <c r="AP15" s="261" t="s">
        <v>555</v>
      </c>
      <c r="AQ15" s="261" t="s">
        <v>556</v>
      </c>
      <c r="AR15" s="261" t="s">
        <v>557</v>
      </c>
      <c r="AS15" s="261" t="s">
        <v>558</v>
      </c>
      <c r="AT15" s="261" t="s">
        <v>559</v>
      </c>
      <c r="AU15" s="261" t="s">
        <v>560</v>
      </c>
      <c r="AV15" s="261" t="s">
        <v>561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517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523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518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525</v>
      </c>
      <c r="D21" s="153" t="s">
        <v>516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536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503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520</v>
      </c>
      <c r="D24" s="187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4" t="s">
        <v>521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515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519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526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532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452</v>
      </c>
      <c r="D34" s="153" t="s">
        <v>451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4" t="s">
        <v>141</v>
      </c>
      <c r="Q35" s="210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444</v>
      </c>
      <c r="D36" s="119" t="s">
        <v>537</v>
      </c>
      <c r="E36" s="162" t="s">
        <v>453</v>
      </c>
      <c r="F36" s="162" t="s">
        <v>453</v>
      </c>
      <c r="G36" s="162" t="s">
        <v>454</v>
      </c>
      <c r="H36" s="162" t="s">
        <v>454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530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528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534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535</v>
      </c>
      <c r="D46" s="200" t="s">
        <v>533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533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578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518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525</v>
      </c>
      <c r="D55" s="153" t="s">
        <v>516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536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520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521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515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526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532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452</v>
      </c>
      <c r="D68" s="153" t="s">
        <v>451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444</v>
      </c>
      <c r="D70" s="119" t="s">
        <v>537</v>
      </c>
      <c r="E70" s="163" t="s">
        <v>454</v>
      </c>
      <c r="F70" s="163" t="s">
        <v>454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3" t="s">
        <v>579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H20" sqref="H2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467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Werl GmbH</v>
      </c>
      <c r="E5" s="130"/>
      <c r="J5" s="88" t="s">
        <v>498</v>
      </c>
      <c r="K5" s="131" t="s">
        <v>501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NCG H-Gas</v>
      </c>
      <c r="E6" s="130"/>
      <c r="F6" s="130"/>
      <c r="K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488</v>
      </c>
      <c r="D7" s="54" t="str">
        <f>Netzbetreiber!$D$11</f>
        <v>9870011600003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42644</v>
      </c>
      <c r="E8" s="130"/>
      <c r="F8" s="130"/>
      <c r="H8" s="128" t="s">
        <v>496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495</v>
      </c>
      <c r="D10" s="134" t="s">
        <v>146</v>
      </c>
      <c r="E10" s="273" t="s">
        <v>511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295" t="s">
        <v>647</v>
      </c>
    </row>
    <row r="11" spans="2:26" ht="15.75" thickBot="1">
      <c r="B11" s="139" t="s">
        <v>497</v>
      </c>
      <c r="C11" s="140" t="s">
        <v>510</v>
      </c>
      <c r="D11" s="294" t="s">
        <v>246</v>
      </c>
      <c r="E11" s="164" t="s">
        <v>32</v>
      </c>
      <c r="F11" s="296" t="str">
        <f>VLOOKUP($E11,'BDEW-Standard'!$B$3:$M$158,F$9,0)</f>
        <v>N24</v>
      </c>
      <c r="H11" s="167">
        <f>ROUND(VLOOKUP($E11,'BDEW-Standard'!$B$3:$M$158,H$9,0),7)</f>
        <v>2.529738</v>
      </c>
      <c r="I11" s="167">
        <f>ROUND(VLOOKUP($E11,'BDEW-Standard'!$B$3:$M$158,I$9,0),7)</f>
        <v>-35.0300145</v>
      </c>
      <c r="J11" s="167">
        <f>ROUND(VLOOKUP($E11,'BDEW-Standard'!$B$3:$M$158,J$9,0),7)</f>
        <v>6.2051109000000002</v>
      </c>
      <c r="K11" s="167">
        <f>ROUND(VLOOKUP($E11,'BDEW-Standard'!$B$3:$M$158,K$9,0),7)</f>
        <v>8.4524100000000005E-2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1.0034007991768874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15" si="0">$D$6</f>
        <v>NCG H-Gas</v>
      </c>
      <c r="D12" s="62" t="s">
        <v>246</v>
      </c>
      <c r="E12" s="165" t="s">
        <v>24</v>
      </c>
      <c r="F12" s="297" t="s">
        <v>291</v>
      </c>
      <c r="H12" s="274">
        <v>3.1935978</v>
      </c>
      <c r="I12" s="274">
        <v>-37.414247799999998</v>
      </c>
      <c r="J12" s="274">
        <v>6.1824021</v>
      </c>
      <c r="K12" s="274">
        <v>6.4760499999999999E-2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v>0.94490761186795624</v>
      </c>
      <c r="R12" s="275">
        <v>1</v>
      </c>
      <c r="S12" s="275">
        <v>1</v>
      </c>
      <c r="T12" s="275">
        <v>1</v>
      </c>
      <c r="U12" s="275">
        <v>1</v>
      </c>
      <c r="V12" s="275">
        <v>1</v>
      </c>
      <c r="W12" s="275">
        <v>1</v>
      </c>
      <c r="X12" s="276"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NCG H-Gas</v>
      </c>
      <c r="D13" s="62" t="s">
        <v>246</v>
      </c>
      <c r="E13" s="165" t="s">
        <v>32</v>
      </c>
      <c r="F13" s="297" t="s">
        <v>299</v>
      </c>
      <c r="H13" s="274">
        <v>2.529738</v>
      </c>
      <c r="I13" s="274">
        <v>-35.0300145</v>
      </c>
      <c r="J13" s="274">
        <v>6.2051109000000002</v>
      </c>
      <c r="K13" s="274">
        <v>8.4524100000000005E-2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v>1.0034007991768874</v>
      </c>
      <c r="R13" s="275">
        <v>1</v>
      </c>
      <c r="S13" s="275">
        <v>1</v>
      </c>
      <c r="T13" s="275">
        <v>1</v>
      </c>
      <c r="U13" s="275">
        <v>1</v>
      </c>
      <c r="V13" s="275">
        <v>1</v>
      </c>
      <c r="W13" s="275">
        <v>1</v>
      </c>
      <c r="X13" s="276"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NCG H-Gas</v>
      </c>
      <c r="D14" s="62" t="s">
        <v>246</v>
      </c>
      <c r="E14" s="165" t="s">
        <v>663</v>
      </c>
      <c r="F14" s="297" t="str">
        <f>VLOOKUP($E14,'BDEW-Standard'!$B$3:$M$94,F$9,0)</f>
        <v>HD4</v>
      </c>
      <c r="H14" s="274">
        <f>ROUND(VLOOKUP($E14,'BDEW-Standard'!$B$3:$M$94,H$9,0),7)</f>
        <v>3.0084346000000002</v>
      </c>
      <c r="I14" s="274">
        <f>ROUND(VLOOKUP($E14,'BDEW-Standard'!$B$3:$M$94,I$9,0),7)</f>
        <v>-36.607845300000001</v>
      </c>
      <c r="J14" s="274">
        <f>ROUND(VLOOKUP($E14,'BDEW-Standard'!$B$3:$M$94,J$9,0),7)</f>
        <v>7.3211870000000001</v>
      </c>
      <c r="K14" s="274">
        <f>ROUND(VLOOKUP($E14,'BDEW-Standard'!$B$3:$M$94,K$9,0),7)</f>
        <v>0.15496599999999999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15" si="1">($H14/(1+($I14/($Q$9-$L14))^$J14)+$K14)+MAX($M14*$Q$9+$N14,$O14*$Q$9+$P14)</f>
        <v>0.97302438504000599</v>
      </c>
      <c r="R14" s="275">
        <f>ROUND(VLOOKUP(MID($E14,4,3),'Wochentag F(WT)'!$B$7:$J$22,R$9,0),4)</f>
        <v>1.03</v>
      </c>
      <c r="S14" s="275">
        <f>ROUND(VLOOKUP(MID($E14,4,3),'Wochentag F(WT)'!$B$7:$J$22,S$9,0),4)</f>
        <v>1.03</v>
      </c>
      <c r="T14" s="275">
        <f>ROUND(VLOOKUP(MID($E14,4,3),'Wochentag F(WT)'!$B$7:$J$22,T$9,0),4)</f>
        <v>1.02</v>
      </c>
      <c r="U14" s="275">
        <f>ROUND(VLOOKUP(MID($E14,4,3),'Wochentag F(WT)'!$B$7:$J$22,U$9,0),4)</f>
        <v>1.03</v>
      </c>
      <c r="V14" s="275">
        <f>ROUND(VLOOKUP(MID($E14,4,3),'Wochentag F(WT)'!$B$7:$J$22,V$9,0),4)</f>
        <v>1.01</v>
      </c>
      <c r="W14" s="275">
        <f>ROUND(VLOOKUP(MID($E14,4,3),'Wochentag F(WT)'!$B$7:$J$22,W$9,0),4)</f>
        <v>0.93</v>
      </c>
      <c r="X14" s="276">
        <f t="shared" ref="X14:X15" si="2">7-SUM(R14:W14)</f>
        <v>0.95000000000000018</v>
      </c>
      <c r="Y14" s="293"/>
      <c r="Z14" s="211"/>
    </row>
    <row r="15" spans="2:26" s="143" customFormat="1">
      <c r="B15" s="144">
        <v>4</v>
      </c>
      <c r="C15" s="145" t="str">
        <f t="shared" si="0"/>
        <v>NCG H-Gas</v>
      </c>
      <c r="D15" s="62" t="s">
        <v>246</v>
      </c>
      <c r="E15" s="165" t="s">
        <v>665</v>
      </c>
      <c r="F15" s="297" t="str">
        <f>VLOOKUP($E15,'BDEW-Standard'!$B$3:$M$94,F$9,0)</f>
        <v>HK3</v>
      </c>
      <c r="H15" s="274">
        <f>ROUND(VLOOKUP($E15,'BDEW-Standard'!$B$3:$M$94,H$9,0),7)</f>
        <v>0.40409319999999999</v>
      </c>
      <c r="I15" s="274">
        <f>ROUND(VLOOKUP($E15,'BDEW-Standard'!$B$3:$M$94,I$9,0),7)</f>
        <v>-24.439296800000001</v>
      </c>
      <c r="J15" s="274">
        <f>ROUND(VLOOKUP($E15,'BDEW-Standard'!$B$3:$M$94,J$9,0),7)</f>
        <v>6.5718174999999999</v>
      </c>
      <c r="K15" s="274">
        <f>ROUND(VLOOKUP($E15,'BDEW-Standard'!$B$3:$M$94,K$9,0),7)</f>
        <v>0.71077100000000004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1.0561214000512988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3"/>
      <c r="Z15" s="211"/>
    </row>
    <row r="16" spans="2:26" s="143" customFormat="1">
      <c r="B16" s="144">
        <v>5</v>
      </c>
      <c r="C16" s="145"/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/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/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/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/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/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/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/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/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/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15 H14:K15 C13:C15 M14:X15" unlockedFormula="1"/>
    <ignoredError sqref="L14:L1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L11" sqref="L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Werl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NCG H-Gas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9870011600003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459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49" t="s">
        <v>582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648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0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455</v>
      </c>
      <c r="F1" s="214" t="s">
        <v>544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651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456</v>
      </c>
      <c r="B1" s="128"/>
      <c r="D1" s="214" t="s">
        <v>544</v>
      </c>
    </row>
    <row r="2" spans="1:16">
      <c r="A2" s="234"/>
      <c r="B2" s="233" t="s">
        <v>457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458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schubert, dieter</cp:lastModifiedBy>
  <cp:lastPrinted>2015-03-20T22:59:10Z</cp:lastPrinted>
  <dcterms:created xsi:type="dcterms:W3CDTF">2015-01-15T05:25:41Z</dcterms:created>
  <dcterms:modified xsi:type="dcterms:W3CDTF">2016-09-29T10:42:21Z</dcterms:modified>
</cp:coreProperties>
</file>