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5" yWindow="-15" windowWidth="26535" windowHeight="1251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J8" i="7" l="1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H15" i="7"/>
  <c r="Q15" i="7" s="1"/>
  <c r="F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Q14" i="7" s="1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Q13" i="7" s="1"/>
  <c r="H13" i="7"/>
  <c r="F13" i="7"/>
  <c r="W12" i="7"/>
  <c r="V12" i="7"/>
  <c r="U12" i="7"/>
  <c r="T12" i="7"/>
  <c r="S12" i="7"/>
  <c r="R12" i="7"/>
  <c r="X12" i="7" s="1"/>
  <c r="P12" i="7"/>
  <c r="O12" i="7"/>
  <c r="N12" i="7"/>
  <c r="M12" i="7"/>
  <c r="L12" i="7"/>
  <c r="K12" i="7"/>
  <c r="J12" i="7"/>
  <c r="I12" i="7"/>
  <c r="Q12" i="7" s="1"/>
  <c r="H12" i="7"/>
  <c r="F12" i="7"/>
  <c r="E7" i="17" l="1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14" i="7"/>
  <c r="C12" i="7"/>
  <c r="C15" i="7"/>
  <c r="C13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<sst xmlns="http://schemas.openxmlformats.org/spreadsheetml/2006/main" count="1371" uniqueCount="671">
  <si>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</si>
  <si>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</si>
  <si>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</si>
  <si>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</si>
  <si>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</si>
  <si>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</si>
  <si>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</si>
  <si>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</si>
  <si>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</si>
  <si>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</si>
  <si>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</si>
  <si>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</si>
  <si>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</si>
  <si>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</si>
  <si>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</si>
  <si>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</si>
  <si>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</si>
  <si>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</si>
  <si>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</si>
  <si>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</si>
  <si>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</si>
  <si>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</si>
  <si>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</si>
  <si>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</si>
  <si>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</si>
  <si>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</si>
  <si>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</si>
  <si>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</si>
  <si>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</si>
  <si>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</si>
  <si>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</si>
  <si>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</si>
  <si>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</si>
  <si>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</si>
  <si>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</si>
  <si>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</si>
  <si>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</si>
  <si>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</si>
  <si>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</si>
  <si>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</si>
  <si>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</si>
  <si>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</si>
  <si>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</si>
  <si>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</si>
  <si>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</si>
  <si>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</si>
  <si>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</si>
  <si>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</si>
  <si>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</si>
  <si>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</si>
  <si>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</si>
  <si>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</si>
  <si>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</si>
  <si>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</si>
  <si>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</si>
  <si>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</si>
  <si>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</si>
  <si>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</si>
  <si>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</si>
  <si>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</si>
  <si>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</si>
  <si>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</si>
  <si>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</si>
  <si>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</si>
  <si>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</si>
  <si>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</si>
  <si>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</si>
  <si>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</si>
  <si>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</si>
  <si>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</si>
  <si>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</si>
  <si>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</si>
  <si>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</si>
  <si>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</si>
  <si>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</si>
  <si>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</si>
  <si>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</si>
  <si>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</si>
  <si>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</si>
  <si>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</si>
  <si>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</si>
  <si>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</si>
  <si>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</si>
  <si>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</si>
  <si>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</si>
  <si>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</si>
  <si>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</si>
  <si>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</si>
  <si>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</si>
  <si>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</si>
  <si>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</si>
  <si>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</si>
  <si>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</si>
  <si>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</si>
  <si>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</si>
  <si>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</si>
  <si>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</si>
  <si>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</si>
  <si>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</si>
  <si>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</si>
  <si>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</si>
  <si>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</si>
  <si>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</si>
  <si>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</si>
  <si>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</si>
  <si>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</si>
  <si>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</si>
  <si>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</si>
  <si>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</si>
  <si>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</si>
  <si>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</si>
  <si>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</si>
  <si>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</si>
  <si>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</si>
  <si>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</si>
  <si>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</si>
  <si>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</si>
  <si>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</si>
  <si>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</si>
  <si>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</si>
  <si>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</si>
  <si>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</si>
  <si>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</si>
  <si>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</si>
  <si>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</si>
  <si>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</si>
  <si>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</si>
  <si>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</si>
  <si>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</si>
  <si>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</si>
  <si>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</si>
  <si>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</si>
  <si>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</si>
  <si>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</si>
  <si>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</si>
  <si>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</si>
  <si>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</si>
  <si>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</si>
  <si>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</si>
  <si>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</si>
  <si>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</si>
  <si>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</si>
  <si>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</si>
  <si>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</si>
  <si>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</si>
  <si>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</si>
  <si>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</si>
  <si>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</si>
  <si>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</si>
  <si>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</si>
  <si>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</si>
  <si>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</si>
  <si>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</si>
  <si>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</si>
  <si>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</si>
  <si>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</si>
  <si>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</si>
  <si>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</si>
  <si>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</si>
  <si>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</si>
  <si>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</si>
  <si>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</si>
  <si>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</si>
  <si>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</si>
  <si>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</si>
  <si>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</si>
  <si>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</si>
  <si>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</si>
  <si>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</si>
  <si>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</si>
  <si>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</si>
  <si>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</si>
  <si>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</si>
  <si>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</si>
  <si>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</si>
  <si>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</si>
  <si>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</si>
  <si>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</si>
  <si>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</si>
  <si>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</si>
  <si>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</si>
  <si>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</si>
  <si>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</si>
  <si>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</si>
  <si>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</si>
  <si>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</si>
  <si>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</si>
  <si>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</si>
  <si>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</si>
  <si>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</si>
  <si>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</si>
  <si>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</si>
  <si>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</si>
  <si>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</si>
  <si>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</si>
  <si>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</si>
  <si>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</si>
  <si>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</si>
  <si>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</si>
  <si>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</si>
  <si>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</si>
  <si>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</si>
  <si>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</si>
  <si>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</si>
  <si>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</si>
  <si>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</si>
  <si>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</si>
  <si>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</si>
  <si>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</si>
  <si>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</si>
  <si>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</si>
  <si>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</si>
  <si>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</si>
  <si>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</si>
  <si>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</si>
  <si>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</si>
  <si>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</si>
  <si>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</si>
  <si>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</si>
  <si>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</si>
  <si>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</si>
  <si>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</si>
  <si>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</si>
  <si>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</si>
  <si>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</si>
  <si>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</si>
  <si>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</si>
  <si>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</si>
  <si>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</si>
  <si>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</si>
  <si>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</si>
  <si>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</si>
  <si>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</si>
  <si>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</si>
  <si>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</si>
  <si>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</si>
  <si>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</si>
  <si>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</si>
  <si>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</si>
  <si>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</si>
  <si>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</si>
  <si>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</si>
  <si>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</si>
  <si>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</si>
  <si>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</si>
  <si>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</si>
  <si>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</si>
  <si>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</si>
  <si>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</si>
  <si>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</si>
  <si>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</si>
  <si>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</si>
  <si>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</si>
  <si>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</si>
  <si>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</si>
  <si>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</si>
  <si>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</si>
  <si>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</si>
  <si>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</si>
  <si>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</si>
  <si>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</si>
  <si>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</si>
  <si>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</si>
  <si>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</si>
  <si>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</si>
  <si>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</si>
  <si>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</si>
  <si>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</si>
  <si>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</si>
  <si>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</si>
  <si>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</si>
  <si>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</si>
  <si>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</si>
  <si>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</si>
  <si>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</si>
  <si>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</si>
  <si>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</si>
  <si>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</si>
  <si>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</si>
  <si>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</si>
  <si>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</si>
  <si>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</si>
  <si>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</si>
  <si>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</si>
  <si>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</si>
  <si>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</si>
  <si>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</si>
  <si>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</si>
  <si>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</si>
  <si>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</si>
  <si>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</si>
  <si>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</si>
  <si>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</si>
  <si>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</si>
  <si>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</si>
  <si>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</si>
  <si>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</si>
  <si>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</si>
  <si>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</si>
  <si>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</si>
  <si>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</si>
  <si>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</si>
  <si>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</si>
  <si>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</si>
  <si>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</si>
  <si>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</si>
  <si>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</si>
  <si>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</si>
  <si>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</si>
  <si>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</si>
  <si>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</si>
  <si>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</si>
  <si>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</si>
  <si>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</si>
  <si>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</si>
  <si>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</si>
  <si>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</si>
  <si>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</si>
  <si>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</si>
  <si>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</si>
  <si>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</si>
  <si>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</si>
  <si>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</si>
  <si>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</si>
  <si>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</si>
  <si>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</si>
  <si>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</si>
  <si>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</si>
  <si>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</si>
  <si>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</si>
  <si>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</si>
  <si>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</si>
  <si>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</si>
  <si>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</si>
  <si>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</si>
  <si>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</si>
  <si>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</si>
  <si>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</si>
  <si>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</si>
  <si>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</si>
  <si>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</si>
  <si>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</si>
  <si>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</si>
  <si>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</si>
  <si>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</si>
  <si>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</si>
  <si>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</si>
  <si>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</si>
  <si>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</si>
  <si>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</si>
  <si>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</si>
  <si>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</si>
  <si>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</si>
  <si>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</si>
  <si>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</si>
  <si>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</si>
  <si>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</si>
  <si>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</si>
  <si>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</si>
  <si>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</si>
  <si>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</si>
  <si>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</si>
  <si>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</si>
  <si>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</si>
  <si>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</si>
  <si>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</si>
  <si>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</si>
  <si>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</si>
  <si>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</si>
  <si>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</si>
  <si>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</si>
  <si>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</si>
  <si>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</si>
  <si>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</si>
  <si>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</si>
  <si>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</si>
  <si>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</si>
  <si>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</si>
  <si>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</si>
  <si>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</si>
  <si>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</si>
  <si>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</si>
  <si>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</si>
  <si>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</si>
  <si>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</si>
  <si>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</si>
  <si>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</si>
  <si>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</si>
  <si>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</si>
  <si>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</si>
  <si>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</si>
  <si>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</si>
  <si>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</si>
  <si>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</si>
  <si>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</si>
  <si>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</si>
  <si>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</si>
  <si>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</si>
  <si>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</si>
  <si>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</si>
  <si>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</si>
  <si>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</si>
  <si>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</si>
  <si>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</si>
  <si>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</si>
  <si>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</si>
  <si>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</si>
  <si>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</si>
  <si>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</si>
  <si>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</si>
  <si>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</si>
  <si>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</si>
  <si>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</si>
  <si>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</si>
  <si>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</si>
  <si>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</si>
  <si>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</si>
  <si>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</si>
  <si>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</si>
  <si>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</si>
  <si>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</si>
  <si>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</si>
  <si>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</si>
  <si>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</si>
  <si>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</si>
  <si>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</si>
  <si>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</si>
  <si>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</si>
  <si>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</si>
  <si>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</si>
  <si>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</si>
  <si>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</si>
  <si>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</si>
  <si>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</si>
  <si>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</si>
  <si>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</si>
  <si>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</si>
  <si>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</si>
  <si>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</si>
  <si>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</si>
  <si>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</si>
  <si>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</si>
  <si>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</si>
  <si>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</si>
  <si>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</si>
  <si>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</si>
  <si>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</si>
  <si>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</si>
  <si>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</si>
  <si>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</si>
  <si>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</si>
  <si>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</si>
  <si>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</si>
  <si>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</si>
  <si>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</si>
  <si>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</si>
  <si>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</si>
  <si>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</si>
  <si>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</si>
  <si>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</si>
  <si>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</si>
  <si>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</si>
  <si>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</si>
  <si>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</si>
  <si>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</si>
  <si>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</si>
  <si>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</si>
  <si>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</si>
  <si>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</si>
  <si>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</si>
  <si>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</si>
  <si>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</si>
  <si>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</si>
  <si>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</si>
  <si>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</si>
  <si>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</si>
  <si>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</si>
  <si>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</si>
  <si>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</si>
  <si>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</si>
  <si>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</si>
  <si>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</si>
  <si>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</si>
  <si>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</si>
  <si>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</si>
  <si>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</si>
  <si>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</si>
  <si>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</si>
  <si>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</si>
  <si>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</si>
  <si>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</si>
  <si>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</si>
  <si>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</si>
  <si>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</si>
  <si>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</si>
  <si>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</si>
  <si>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</si>
  <si>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</si>
  <si>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</si>
  <si>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</si>
  <si>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</si>
  <si>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</si>
  <si>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</si>
  <si>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</si>
  <si>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</si>
  <si>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</si>
  <si>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</si>
  <si>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</si>
  <si>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</si>
  <si>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</si>
  <si>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</si>
  <si>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</si>
  <si>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</si>
  <si>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</si>
  <si>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</si>
  <si>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</si>
  <si>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</si>
  <si>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</si>
  <si>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</si>
  <si>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</si>
  <si>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</si>
  <si>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</si>
  <si>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</si>
  <si>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</si>
  <si>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</si>
  <si>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</si>
  <si>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</si>
  <si>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</si>
  <si>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</si>
  <si>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</si>
  <si>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</si>
  <si>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</si>
  <si>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</si>
  <si>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</si>
  <si>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</si>
  <si>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</si>
  <si>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</si>
  <si>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</si>
  <si>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</si>
  <si>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</si>
  <si>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</si>
  <si>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</si>
  <si>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</si>
  <si>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</si>
  <si>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</si>
  <si>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</si>
  <si>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</si>
  <si>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</si>
  <si>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</si>
  <si>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</si>
  <si>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</si>
  <si>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</si>
  <si>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</si>
  <si>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</si>
  <si>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</si>
  <si>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</si>
  <si>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</si>
  <si>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</si>
  <si>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</si>
  <si>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</si>
  <si>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</si>
  <si>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</si>
  <si>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</si>
  <si>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</si>
  <si>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</si>
  <si>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</si>
  <si>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</si>
  <si>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</si>
  <si>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</si>
  <si>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</si>
  <si>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</si>
  <si>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</si>
  <si>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</si>
  <si>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</si>
  <si>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</si>
  <si>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</si>
  <si>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</si>
  <si>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</si>
  <si>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</si>
  <si>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</si>
  <si>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</si>
  <si>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</si>
  <si>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</si>
  <si>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</si>
  <si>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</si>
  <si>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</si>
  <si>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</si>
  <si>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</si>
  <si>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</si>
  <si>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</si>
  <si>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</si>
  <si>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</si>
  <si>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</si>
  <si>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</si>
  <si>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</si>
  <si>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</si>
  <si>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</si>
  <si>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</si>
  <si>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</si>
  <si>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</si>
  <si>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</si>
  <si>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</si>
  <si>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</si>
  <si>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</si>
  <si>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</si>
  <si>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</si>
  <si>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</si>
  <si>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</si>
  <si>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</si>
  <si>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</si>
  <si>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</si>
  <si>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</si>
  <si>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</si>
  <si>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</si>
  <si>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</si>
  <si>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</si>
  <si>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</si>
  <si>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</si>
  <si>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</si>
  <si>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</si>
  <si>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</si>
  <si>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</si>
  <si>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</si>
  <si>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</si>
  <si>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</si>
  <si>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</si>
  <si>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</si>
  <si>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</si>
  <si>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</si>
  <si>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</si>
  <si>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</si>
  <si>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</si>
  <si>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</si>
  <si>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</si>
  <si>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</si>
  <si>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</si>
  <si>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</si>
  <si>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</si>
  <si>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</si>
  <si>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</si>
  <si>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</si>
  <si>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</si>
  <si>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</si>
  <si>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</si>
  <si>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</si>
  <si>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</si>
  <si>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</si>
  <si>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</si>
  <si>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</si>
  <si>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</si>
  <si>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</si>
  <si>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</si>
  <si>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</si>
  <si>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</si>
  <si>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</si>
  <si>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</si>
  <si>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</si>
  <si>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</si>
  <si>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</si>
  <si>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2.0</t>
  </si>
  <si>
    <t>Stadtwerke Werl GmbH</t>
  </si>
  <si>
    <t>9870011600003</t>
  </si>
  <si>
    <t>Grafenstraße 25</t>
  </si>
  <si>
    <t>Werl</t>
  </si>
  <si>
    <t>Team Netzwirtschaft</t>
  </si>
  <si>
    <t>durchleitung@stadtwerke-werl.de</t>
  </si>
  <si>
    <t>02922/985-223; -232; -233</t>
  </si>
  <si>
    <t>Stadtwerke Werl</t>
  </si>
  <si>
    <t>NCHN007001160000</t>
  </si>
  <si>
    <t>Werl - 10424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</si>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</sst>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33" borderId="17" xfId="0" quotePrefix="1" applyFont="1" applyFill="1" applyBorder="1" applyAlignment="1" applyProtection="1">
      <alignment horizont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90" fontId="0" fillId="71" borderId="69" xfId="0" applyNumberFormat="1" applyFont="1" applyFill="1" applyBorder="1" applyAlignment="1" applyProtection="1">
      <alignment horizontal="center" vertical="center"/>
      <protection locked="0"/>
    </xf>
    <xf numFmtId="183" fontId="0" fillId="71" borderId="69" xfId="0" applyNumberFormat="1" applyFont="1" applyFill="1" applyBorder="1" applyAlignment="1" applyProtection="1">
      <alignment horizontal="center" vertical="center"/>
      <protection locked="0"/>
    </xf>
    <xf numFmtId="190" fontId="0" fillId="71" borderId="78" xfId="0" applyNumberFormat="1" applyFont="1" applyFill="1" applyBorder="1" applyAlignment="1" applyProtection="1">
      <alignment horizontal="center" vertical="center"/>
      <protection locked="0"/>
    </xf>
    <xf numFmtId="183" fontId="0" fillId="71" borderId="78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99"/>
      <color rgb="FF00FF00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1" sqref="C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43663</v>
      </c>
      <c r="E29" s="8"/>
      <c r="F29" s="8"/>
      <c r="G29" s="8"/>
      <c r="H29" s="8"/>
    </row>
    <row r="30" spans="2:12">
      <c r="B30" s="21" t="s">
        <v>349</v>
      </c>
      <c r="C30" s="337" t="s">
        <v>659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43862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46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59457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397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Stadtwerke Werl</v>
      </c>
      <c r="E28" s="38"/>
      <c r="F28" s="11"/>
      <c r="G28" s="2"/>
    </row>
    <row r="29" spans="1:15">
      <c r="B29" s="15"/>
      <c r="C29" s="22" t="s">
        <v>397</v>
      </c>
      <c r="D29" s="45" t="s">
        <v>667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73" priority="2">
      <formula>IF(CELL("Zeile",D29)&lt;$D$25+CELL("Zeile",$D$29),1,0)</formula>
    </cfRule>
  </conditionalFormatting>
  <conditionalFormatting sqref="D30:D48">
    <cfRule type="expression" dxfId="72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Werl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Stadtwerke Werl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 t="str">
        <f>Netzbetreiber!$D$11</f>
        <v>9870011600003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43862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7" t="s">
        <v>623</v>
      </c>
      <c r="I13" s="277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668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432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582</v>
      </c>
      <c r="I19" s="276" t="s">
        <v>493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3" t="s">
        <v>616</v>
      </c>
      <c r="I22" s="273" t="s">
        <v>617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3" t="s">
        <v>619</v>
      </c>
      <c r="I23" s="8" t="s">
        <v>615</v>
      </c>
      <c r="J23" s="8"/>
      <c r="K23" s="8"/>
      <c r="L23" s="274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3" t="s">
        <v>618</v>
      </c>
      <c r="I24" s="273" t="s">
        <v>625</v>
      </c>
      <c r="J24" s="8"/>
      <c r="K24" s="8"/>
      <c r="L24" s="276" t="s">
        <v>626</v>
      </c>
      <c r="M24" s="276" t="s">
        <v>628</v>
      </c>
      <c r="N24" s="276" t="s">
        <v>627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372</v>
      </c>
      <c r="C26" s="6" t="s">
        <v>585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629</v>
      </c>
      <c r="D27" s="42" t="s">
        <v>630</v>
      </c>
      <c r="E27" s="15"/>
      <c r="H27" s="307" t="s">
        <v>630</v>
      </c>
      <c r="I27" s="275" t="s">
        <v>631</v>
      </c>
      <c r="J27" s="275" t="s">
        <v>632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08">
        <v>1</v>
      </c>
      <c r="E28" s="15"/>
      <c r="H28" s="276" t="s">
        <v>633</v>
      </c>
      <c r="I28" s="276" t="s">
        <v>634</v>
      </c>
      <c r="J28" s="276" t="s">
        <v>635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09"/>
      <c r="E29" s="15"/>
      <c r="H29" s="276" t="s">
        <v>636</v>
      </c>
      <c r="I29" s="276" t="s">
        <v>637</v>
      </c>
      <c r="J29" s="276" t="s">
        <v>638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639</v>
      </c>
      <c r="I32" s="276" t="s">
        <v>640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641</v>
      </c>
      <c r="I33" s="273" t="s">
        <v>636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556</v>
      </c>
      <c r="C35" s="24" t="s">
        <v>500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557</v>
      </c>
      <c r="C37" s="5" t="s">
        <v>367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368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669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conditionalFormatting sqref="D15">
    <cfRule type="expression" dxfId="71" priority="20">
      <formula>IF($D$11="Gaspool",1,0)</formula>
    </cfRule>
  </conditionalFormatting>
  <conditionalFormatting sqref="D16">
    <cfRule type="expression" dxfId="70" priority="17">
      <formula>IF($D$11="NCG",1,0)</formula>
    </cfRule>
  </conditionalFormatting>
  <conditionalFormatting sqref="D48:D62">
    <cfRule type="expression" dxfId="69" priority="16">
      <formula>IF(CELL("Zeile",D48)&lt;$D$46+CELL("Zeile",$D$48),1,0)</formula>
    </cfRule>
  </conditionalFormatting>
  <conditionalFormatting sqref="D49:D62">
    <cfRule type="expression" dxfId="68" priority="15">
      <formula>IF(CELL(D49)&lt;$D$36+27,1,0)</formula>
    </cfRule>
  </conditionalFormatting>
  <conditionalFormatting sqref="D23">
    <cfRule type="expression" dxfId="67" priority="14">
      <formula>IF($D$22=$H$22,1,0)</formula>
    </cfRule>
  </conditionalFormatting>
  <conditionalFormatting sqref="D31">
    <cfRule type="expression" dxfId="66" priority="3">
      <formula>IF($D$18="synthetisch",1,0)</formula>
    </cfRule>
  </conditionalFormatting>
  <conditionalFormatting sqref="D28">
    <cfRule type="expression" dxfId="65" priority="1">
      <formula>IF(AND($D$27=$I$27,$D$26=$H$26),1,0)</formula>
    </cfRule>
  </conditionalFormatting>
  <conditionalFormatting sqref="D26:D28">
    <cfRule type="expression" dxfId="64" priority="4">
      <formula>IF($D$18="analytisch",1,0)</formula>
    </cfRule>
  </conditionalFormatting>
  <conditionalFormatting sqref="D27">
    <cfRule type="expression" dxfId="63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7" zoomScale="70" zoomScaleNormal="70" workbookViewId="0">
      <selection activeCell="E70" sqref="E70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tr">
        <f>Netzbetreiber!D9</f>
        <v>Stadtwerke Werl GmbH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Werl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 t="str">
        <f>Netzbetreiber!D11</f>
        <v>9870011600003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f>Netzbetreiber!D6</f>
        <v>43862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8">
        <v>1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5" t="str">
        <f>INDEX('SLP-Verfahren'!D48:D62,'SLP-Temp-Gebiet #01'!F10)</f>
        <v>Werl - 10424</v>
      </c>
      <c r="G11" s="299"/>
      <c r="H11" s="297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3" t="s">
        <v>591</v>
      </c>
      <c r="D13" s="353"/>
      <c r="E13" s="353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4" t="s">
        <v>452</v>
      </c>
      <c r="D14" s="354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54" t="s">
        <v>389</v>
      </c>
      <c r="D15" s="354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6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663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>
        <v>10424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511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1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0</v>
      </c>
      <c r="G29" s="179">
        <f t="shared" si="2"/>
        <v>0</v>
      </c>
      <c r="H29" s="179">
        <f t="shared" si="2"/>
        <v>0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6">
        <f>1-SUMPRODUCT(F29:N29,F31:N31)</f>
        <v>1</v>
      </c>
      <c r="F31" s="286">
        <f>ROUND(F32/$D$32,4)</f>
        <v>0.5</v>
      </c>
      <c r="G31" s="286">
        <f t="shared" ref="G31:N31" si="3">ROUND(G32/$D$32,4)</f>
        <v>0.25</v>
      </c>
      <c r="H31" s="286">
        <f t="shared" si="3"/>
        <v>0.125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2">
        <f>SUMPRODUCT(E32:N32,E29:N29)</f>
        <v>1</v>
      </c>
      <c r="E32" s="287">
        <v>1</v>
      </c>
      <c r="F32" s="287">
        <v>0.5</v>
      </c>
      <c r="G32" s="287">
        <v>0.25</v>
      </c>
      <c r="H32" s="287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455</v>
      </c>
      <c r="D34" s="154" t="s">
        <v>454</v>
      </c>
      <c r="E34" s="157" t="s">
        <v>519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541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6">
        <f>1-SUMPRODUCT(F53:N53,F55:N55)</f>
        <v>1</v>
      </c>
      <c r="F55" s="286">
        <f>ROUND(F56/$D$56,4)</f>
        <v>1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1</v>
      </c>
      <c r="E56" s="287">
        <f>E22</f>
        <v>1</v>
      </c>
      <c r="F56" s="287">
        <f t="shared" ref="F56:N56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Werl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>
        <f>E25</f>
        <v>10424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">
        <v>510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1</v>
      </c>
    </row>
    <row r="63" spans="2:28" ht="15" customHeight="1">
      <c r="E63" s="179">
        <f>IF(E64&gt;$F$62,0,1)</f>
        <v>1</v>
      </c>
      <c r="F63" s="179">
        <f t="shared" ref="F63:N63" si="11">IF(F64&gt;$F$62,0,1)</f>
        <v>0</v>
      </c>
      <c r="G63" s="179">
        <f t="shared" si="11"/>
        <v>0</v>
      </c>
      <c r="H63" s="179">
        <f t="shared" si="11"/>
        <v>0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6">
        <f>1-SUMPRODUCT(F63:N63,F65:N65)</f>
        <v>1</v>
      </c>
      <c r="F65" s="286">
        <f>ROUND(F66/$D$66,4)</f>
        <v>0.5</v>
      </c>
      <c r="G65" s="286">
        <f t="shared" ref="G65:N65" si="12">ROUND(G66/$D$66,4)</f>
        <v>0.25</v>
      </c>
      <c r="H65" s="286">
        <f t="shared" si="12"/>
        <v>0.125</v>
      </c>
      <c r="I65" s="286">
        <f t="shared" si="12"/>
        <v>0</v>
      </c>
      <c r="J65" s="286">
        <f t="shared" si="12"/>
        <v>0</v>
      </c>
      <c r="K65" s="286">
        <f t="shared" si="12"/>
        <v>0</v>
      </c>
      <c r="L65" s="286">
        <f t="shared" si="12"/>
        <v>0</v>
      </c>
      <c r="M65" s="286">
        <f t="shared" si="12"/>
        <v>0</v>
      </c>
      <c r="N65" s="286">
        <f t="shared" si="12"/>
        <v>0</v>
      </c>
      <c r="O65" s="186"/>
    </row>
    <row r="66" spans="2:15">
      <c r="B66" s="184"/>
      <c r="C66" s="185" t="s">
        <v>540</v>
      </c>
      <c r="D66" s="187">
        <f>SUMPRODUCT(E66:N66,E63:N63)</f>
        <v>1</v>
      </c>
      <c r="E66" s="294">
        <f>E32</f>
        <v>1</v>
      </c>
      <c r="F66" s="294">
        <f t="shared" ref="F66:N66" si="13">F32</f>
        <v>0.5</v>
      </c>
      <c r="G66" s="294">
        <f t="shared" si="13"/>
        <v>0.25</v>
      </c>
      <c r="H66" s="294">
        <f t="shared" si="13"/>
        <v>0.125</v>
      </c>
      <c r="I66" s="294">
        <f t="shared" si="13"/>
        <v>0</v>
      </c>
      <c r="J66" s="294">
        <f t="shared" si="13"/>
        <v>0</v>
      </c>
      <c r="K66" s="294">
        <f t="shared" si="13"/>
        <v>0</v>
      </c>
      <c r="L66" s="294">
        <f t="shared" si="13"/>
        <v>0</v>
      </c>
      <c r="M66" s="294">
        <f t="shared" si="13"/>
        <v>0</v>
      </c>
      <c r="N66" s="294">
        <f t="shared" si="13"/>
        <v>0</v>
      </c>
      <c r="O66" s="186" t="s">
        <v>145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Kalendertag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55" t="s">
        <v>587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62" priority="28">
      <formula>IF(E$20&lt;=$F$18,1,0)</formula>
    </cfRule>
  </conditionalFormatting>
  <conditionalFormatting sqref="E32:N36">
    <cfRule type="expression" dxfId="61" priority="27">
      <formula>IF(E$30&lt;=$F$28,1,0)</formula>
    </cfRule>
  </conditionalFormatting>
  <conditionalFormatting sqref="E26:F26">
    <cfRule type="expression" dxfId="60" priority="26">
      <formula>IF(E$20&lt;=$F$18,1,0)</formula>
    </cfRule>
  </conditionalFormatting>
  <conditionalFormatting sqref="E26:N26">
    <cfRule type="expression" dxfId="59" priority="25">
      <formula>IF(E$20&lt;=$F$18,1,0)</formula>
    </cfRule>
  </conditionalFormatting>
  <conditionalFormatting sqref="E56:N59">
    <cfRule type="expression" dxfId="58" priority="22">
      <formula>IF(E$54&lt;=$F$52,1,0)</formula>
    </cfRule>
  </conditionalFormatting>
  <conditionalFormatting sqref="E60:N60">
    <cfRule type="expression" dxfId="57" priority="21">
      <formula>IF(E$54&lt;=$F$52,1,0)</formula>
    </cfRule>
  </conditionalFormatting>
  <conditionalFormatting sqref="E66:N68">
    <cfRule type="expression" dxfId="56" priority="15">
      <formula>IF(E$64&lt;=$F$62,1,0)</formula>
    </cfRule>
  </conditionalFormatting>
  <conditionalFormatting sqref="E65:N68 E70:N70">
    <cfRule type="expression" dxfId="55" priority="13">
      <formula>IF(E$64&gt;$F$62,1,0)</formula>
    </cfRule>
  </conditionalFormatting>
  <conditionalFormatting sqref="E56:N60">
    <cfRule type="expression" dxfId="54" priority="12">
      <formula>IF(E$54&gt;$F$52,1,0)</formula>
    </cfRule>
  </conditionalFormatting>
  <conditionalFormatting sqref="E21:N26">
    <cfRule type="expression" dxfId="53" priority="11">
      <formula>IF(E$20&gt;$F$18,1,0)</formula>
    </cfRule>
  </conditionalFormatting>
  <conditionalFormatting sqref="E32:N36">
    <cfRule type="expression" dxfId="52" priority="10">
      <formula>IF(E$30&gt;$F$28,1,0)</formula>
    </cfRule>
  </conditionalFormatting>
  <conditionalFormatting sqref="H11 H8:H9">
    <cfRule type="expression" dxfId="51" priority="9">
      <formula>IF($F$9=1,1,0)</formula>
    </cfRule>
  </conditionalFormatting>
  <conditionalFormatting sqref="E55:N55">
    <cfRule type="expression" dxfId="50" priority="8">
      <formula>IF(E$54&gt;$F$52,1,0)</formula>
    </cfRule>
  </conditionalFormatting>
  <conditionalFormatting sqref="E31:N31">
    <cfRule type="expression" dxfId="49" priority="7">
      <formula>IF(E$30&gt;$F$28,1,0)</formula>
    </cfRule>
  </conditionalFormatting>
  <conditionalFormatting sqref="E70:N70">
    <cfRule type="expression" dxfId="48" priority="6">
      <formula>IF(E$64&lt;=$F$62,1,0)</formula>
    </cfRule>
  </conditionalFormatting>
  <conditionalFormatting sqref="H10">
    <cfRule type="expression" dxfId="47" priority="5">
      <formula>IF($F$9=1,1,0)</formula>
    </cfRule>
  </conditionalFormatting>
  <conditionalFormatting sqref="E69:N69">
    <cfRule type="expression" dxfId="46" priority="2">
      <formula>IF(E$64&lt;=$F$62,1,0)</formula>
    </cfRule>
  </conditionalFormatting>
  <conditionalFormatting sqref="E69:N69">
    <cfRule type="expression" dxfId="45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:N36 F26:N26 E56:N59 E22:F22 I22:N22 F52 F62 G24:N24 G70:N70 E32:N33 E69:N69 F25:N25 F60:N60 F34:N3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551</v>
      </c>
    </row>
    <row r="3" spans="1:56" ht="15" customHeight="1">
      <c r="B3" s="172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Werl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3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8">
        <v>2</v>
      </c>
      <c r="G10" s="57"/>
      <c r="H10" s="173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5">
        <f>INDEX('SLP-Verfahren'!D48:D62,'SLP-Temp-Gebiet #02'!F10)</f>
        <v>0</v>
      </c>
      <c r="G11" s="299"/>
      <c r="H11" s="297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3" t="s">
        <v>591</v>
      </c>
      <c r="D13" s="353"/>
      <c r="E13" s="353"/>
      <c r="F13" s="184" t="s">
        <v>555</v>
      </c>
      <c r="G13" s="131" t="s">
        <v>553</v>
      </c>
      <c r="H13" s="266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4" t="s">
        <v>452</v>
      </c>
      <c r="D14" s="354"/>
      <c r="E14" s="90" t="s">
        <v>453</v>
      </c>
      <c r="F14" s="267" t="s">
        <v>85</v>
      </c>
      <c r="G14" s="268" t="s">
        <v>579</v>
      </c>
      <c r="H14" s="51">
        <v>0</v>
      </c>
      <c r="I14" s="57"/>
      <c r="J14" s="131"/>
      <c r="K14" s="131"/>
      <c r="L14" s="131"/>
      <c r="M14" s="131"/>
      <c r="N14" s="131"/>
      <c r="O14" s="174" t="s">
        <v>534</v>
      </c>
      <c r="R14" s="210" t="s">
        <v>571</v>
      </c>
      <c r="S14" s="210" t="s">
        <v>572</v>
      </c>
      <c r="T14" s="210" t="s">
        <v>573</v>
      </c>
      <c r="U14" s="210" t="s">
        <v>574</v>
      </c>
      <c r="V14" s="210" t="s">
        <v>554</v>
      </c>
      <c r="W14" s="210" t="s">
        <v>575</v>
      </c>
      <c r="X14" s="210" t="s">
        <v>576</v>
      </c>
      <c r="Y14" s="210" t="s">
        <v>577</v>
      </c>
      <c r="Z14" s="210" t="s">
        <v>578</v>
      </c>
      <c r="AA14" s="210" t="s">
        <v>579</v>
      </c>
      <c r="AB14" s="210" t="s">
        <v>580</v>
      </c>
      <c r="AC14" s="210" t="s">
        <v>581</v>
      </c>
    </row>
    <row r="15" spans="1:56" ht="19.5" customHeight="1">
      <c r="B15" s="131"/>
      <c r="C15" s="354" t="s">
        <v>389</v>
      </c>
      <c r="D15" s="354"/>
      <c r="E15" s="90" t="s">
        <v>453</v>
      </c>
      <c r="F15" s="267" t="s">
        <v>71</v>
      </c>
      <c r="G15" s="268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498</v>
      </c>
      <c r="AI15" s="265" t="s">
        <v>556</v>
      </c>
      <c r="AJ15" s="265" t="s">
        <v>557</v>
      </c>
      <c r="AK15" s="265" t="s">
        <v>558</v>
      </c>
      <c r="AL15" s="265" t="s">
        <v>559</v>
      </c>
      <c r="AM15" s="265" t="s">
        <v>560</v>
      </c>
      <c r="AN15" s="265" t="s">
        <v>561</v>
      </c>
      <c r="AO15" s="265" t="s">
        <v>562</v>
      </c>
      <c r="AP15" s="265" t="s">
        <v>563</v>
      </c>
      <c r="AQ15" s="265" t="s">
        <v>564</v>
      </c>
      <c r="AR15" s="265" t="s">
        <v>565</v>
      </c>
      <c r="AS15" s="265" t="s">
        <v>566</v>
      </c>
      <c r="AT15" s="265" t="s">
        <v>567</v>
      </c>
      <c r="AU15" s="265" t="s">
        <v>568</v>
      </c>
      <c r="AV15" s="265" t="s">
        <v>569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0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524</v>
      </c>
      <c r="C17" s="178"/>
      <c r="D17" s="30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525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532</v>
      </c>
      <c r="D21" s="154" t="s">
        <v>522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544</v>
      </c>
      <c r="D22" s="187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6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527</v>
      </c>
      <c r="D24" s="189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6" t="s">
        <v>528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521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533</v>
      </c>
      <c r="D31" s="187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540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6" t="s">
        <v>142</v>
      </c>
      <c r="Q35" s="212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538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536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537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543</v>
      </c>
      <c r="D46" s="202" t="s">
        <v>541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541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586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525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532</v>
      </c>
      <c r="D55" s="154" t="s">
        <v>522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544</v>
      </c>
      <c r="D56" s="187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527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528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533</v>
      </c>
      <c r="D65" s="187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6"/>
    </row>
    <row r="66" spans="2:15">
      <c r="B66" s="184"/>
      <c r="C66" s="185" t="s">
        <v>540</v>
      </c>
      <c r="D66" s="187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6" t="s">
        <v>145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5" t="s">
        <v>587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4" priority="18">
      <formula>IF(E$20&lt;=$F$18,1,0)</formula>
    </cfRule>
  </conditionalFormatting>
  <conditionalFormatting sqref="E32:N36">
    <cfRule type="expression" dxfId="43" priority="17">
      <formula>IF(E$30&lt;=$F$28,1,0)</formula>
    </cfRule>
  </conditionalFormatting>
  <conditionalFormatting sqref="E26:F26">
    <cfRule type="expression" dxfId="42" priority="16">
      <formula>IF(E$20&lt;=$F$18,1,0)</formula>
    </cfRule>
  </conditionalFormatting>
  <conditionalFormatting sqref="E26:N26">
    <cfRule type="expression" dxfId="41" priority="15">
      <formula>IF(E$20&lt;=$F$18,1,0)</formula>
    </cfRule>
  </conditionalFormatting>
  <conditionalFormatting sqref="E56:N59">
    <cfRule type="expression" dxfId="40" priority="14">
      <formula>IF(E$54&lt;=$F$52,1,0)</formula>
    </cfRule>
  </conditionalFormatting>
  <conditionalFormatting sqref="E60:N60">
    <cfRule type="expression" dxfId="39" priority="13">
      <formula>IF(E$54&lt;=$F$52,1,0)</formula>
    </cfRule>
  </conditionalFormatting>
  <conditionalFormatting sqref="E66:N68">
    <cfRule type="expression" dxfId="38" priority="12">
      <formula>IF(E$64&lt;=$F$62,1,0)</formula>
    </cfRule>
  </conditionalFormatting>
  <conditionalFormatting sqref="E65:N68 E70:N70">
    <cfRule type="expression" dxfId="37" priority="11">
      <formula>IF(E$64&gt;$F$62,1,0)</formula>
    </cfRule>
  </conditionalFormatting>
  <conditionalFormatting sqref="E56:N60">
    <cfRule type="expression" dxfId="36" priority="10">
      <formula>IF(E$54&gt;$F$52,1,0)</formula>
    </cfRule>
  </conditionalFormatting>
  <conditionalFormatting sqref="E21:N26">
    <cfRule type="expression" dxfId="35" priority="9">
      <formula>IF(E$20&gt;$F$18,1,0)</formula>
    </cfRule>
  </conditionalFormatting>
  <conditionalFormatting sqref="E32:N36">
    <cfRule type="expression" dxfId="34" priority="8">
      <formula>IF(E$30&gt;$F$28,1,0)</formula>
    </cfRule>
  </conditionalFormatting>
  <conditionalFormatting sqref="H11 H8:H9">
    <cfRule type="expression" dxfId="33" priority="7">
      <formula>IF($F$9=1,1,0)</formula>
    </cfRule>
  </conditionalFormatting>
  <conditionalFormatting sqref="E55:N55">
    <cfRule type="expression" dxfId="32" priority="6">
      <formula>IF(E$54&gt;$F$52,1,0)</formula>
    </cfRule>
  </conditionalFormatting>
  <conditionalFormatting sqref="E31:N31">
    <cfRule type="expression" dxfId="31" priority="5">
      <formula>IF(E$30&gt;$F$28,1,0)</formula>
    </cfRule>
  </conditionalFormatting>
  <conditionalFormatting sqref="E70:N70">
    <cfRule type="expression" dxfId="30" priority="4">
      <formula>IF(E$64&lt;=$F$62,1,0)</formula>
    </cfRule>
  </conditionalFormatting>
  <conditionalFormatting sqref="H10">
    <cfRule type="expression" dxfId="29" priority="3">
      <formula>IF($F$9=1,1,0)</formula>
    </cfRule>
  </conditionalFormatting>
  <conditionalFormatting sqref="E69:N69">
    <cfRule type="expression" dxfId="28" priority="2">
      <formula>IF(E$64&lt;=$F$62,1,0)</formula>
    </cfRule>
  </conditionalFormatting>
  <conditionalFormatting sqref="E69:N69">
    <cfRule type="expression" dxfId="27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2" zoomScale="80" zoomScaleNormal="80" workbookViewId="0">
      <selection activeCell="H15" sqref="H15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Werl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Stadtwerke Werl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 t="str">
        <f>Netzbetreiber!$D$11</f>
        <v>9870011600003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43862</v>
      </c>
      <c r="E8" s="131"/>
      <c r="F8" s="131"/>
      <c r="H8" s="129" t="s">
        <v>500</v>
      </c>
      <c r="J8" s="133">
        <f>COUNTA(D12:D100)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4" t="s">
        <v>655</v>
      </c>
    </row>
    <row r="11" spans="2:26" ht="15.75" thickBot="1">
      <c r="B11" s="140" t="s">
        <v>501</v>
      </c>
      <c r="C11" s="141" t="s">
        <v>516</v>
      </c>
      <c r="D11" s="303" t="s">
        <v>248</v>
      </c>
      <c r="E11" s="165" t="s">
        <v>523</v>
      </c>
      <c r="F11" s="305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1">
        <v>365.12299999999999</v>
      </c>
    </row>
    <row r="12" spans="2:26">
      <c r="B12" s="142">
        <v>1</v>
      </c>
      <c r="C12" s="143" t="str">
        <f t="shared" ref="C12:C15" si="0">$D$6</f>
        <v>Stadtwerke Werl</v>
      </c>
      <c r="D12" s="63" t="s">
        <v>248</v>
      </c>
      <c r="E12" s="166" t="s">
        <v>25</v>
      </c>
      <c r="F12" s="306" t="str">
        <f>VLOOKUP($E12,'BDEW-Standard'!$B$3:$M$158,F$9,0)</f>
        <v>N14</v>
      </c>
      <c r="G12" s="144"/>
      <c r="H12" s="279">
        <f>ROUND(VLOOKUP($E12,'BDEW-Standard'!$B$3:$M$158,H$9,0),7)</f>
        <v>3.1935978</v>
      </c>
      <c r="I12" s="279">
        <f>ROUND(VLOOKUP($E12,'BDEW-Standard'!$B$3:$M$158,I$9,0),7)</f>
        <v>-37.414247799999998</v>
      </c>
      <c r="J12" s="279">
        <f>ROUND(VLOOKUP($E12,'BDEW-Standard'!$B$3:$M$158,J$9,0),7)</f>
        <v>6.1824021</v>
      </c>
      <c r="K12" s="350">
        <f>ROUND(VLOOKUP($E12,'BDEW-Standard'!$B$3:$M$158,K$9,0),7)</f>
        <v>6.4760499999999999E-2</v>
      </c>
      <c r="L12" s="280">
        <f>ROUND(VLOOKUP($E12,'BDEW-Standard'!$B$3:$M$158,L$9,0),1)</f>
        <v>40</v>
      </c>
      <c r="M12" s="348">
        <f>ROUND(VLOOKUP($E12,'BDEW-Standard'!$B$3:$M$158,M$9,0),7)</f>
        <v>0</v>
      </c>
      <c r="N12" s="279">
        <f>ROUND(VLOOKUP($E12,'BDEW-Standard'!$B$3:$M$158,N$9,0),7)</f>
        <v>0</v>
      </c>
      <c r="O12" s="279">
        <f>ROUND(VLOOKUP($E12,'BDEW-Standard'!$B$3:$M$158,O$9,0),7)</f>
        <v>0</v>
      </c>
      <c r="P12" s="279">
        <f>ROUND(VLOOKUP($E12,'BDEW-Standard'!$B$3:$M$158,P$9,0),7)</f>
        <v>0</v>
      </c>
      <c r="Q12" s="347">
        <f t="shared" ref="Q12:Q15" si="1">($H12/(1+($I12/($Q$9-$L12))^$J12)+$K12)+MAX($M12*$Q$9+$N12,$O12*$Q$9+$P12)</f>
        <v>0.94490761186795624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 t="shared" ref="X12:X15" si="2">7-SUM(R12:W12)</f>
        <v>1</v>
      </c>
      <c r="Y12" s="302"/>
      <c r="Z12" s="213"/>
    </row>
    <row r="13" spans="2:26" s="144" customFormat="1">
      <c r="B13" s="145">
        <v>2</v>
      </c>
      <c r="C13" s="146" t="str">
        <f t="shared" si="0"/>
        <v>Stadtwerke Werl</v>
      </c>
      <c r="D13" s="63" t="s">
        <v>248</v>
      </c>
      <c r="E13" s="166" t="s">
        <v>33</v>
      </c>
      <c r="F13" s="306" t="str">
        <f>VLOOKUP($E13,'BDEW-Standard'!$B$3:$M$158,F$9,0)</f>
        <v>N24</v>
      </c>
      <c r="H13" s="279">
        <f>ROUND(VLOOKUP($E13,'BDEW-Standard'!$B$3:$M$158,H$9,0),7)</f>
        <v>2.529738</v>
      </c>
      <c r="I13" s="279">
        <f>ROUND(VLOOKUP($E13,'BDEW-Standard'!$B$3:$M$158,I$9,0),7)</f>
        <v>-35.0300145</v>
      </c>
      <c r="J13" s="279">
        <f>ROUND(VLOOKUP($E13,'BDEW-Standard'!$B$3:$M$158,J$9,0),7)</f>
        <v>6.2051109000000002</v>
      </c>
      <c r="K13" s="350">
        <f>ROUND(VLOOKUP($E13,'BDEW-Standard'!$B$3:$M$158,K$9,0),7)</f>
        <v>8.4524100000000005E-2</v>
      </c>
      <c r="L13" s="280">
        <f>ROUND(VLOOKUP($E13,'BDEW-Standard'!$B$3:$M$158,L$9,0),1)</f>
        <v>40</v>
      </c>
      <c r="M13" s="348">
        <f>ROUND(VLOOKUP($E13,'BDEW-Standard'!$B$3:$M$158,M$9,0),7)</f>
        <v>0</v>
      </c>
      <c r="N13" s="279">
        <f>ROUND(VLOOKUP($E13,'BDEW-Standard'!$B$3:$M$158,N$9,0),7)</f>
        <v>0</v>
      </c>
      <c r="O13" s="279">
        <f>ROUND(VLOOKUP($E13,'BDEW-Standard'!$B$3:$M$158,O$9,0),7)</f>
        <v>0</v>
      </c>
      <c r="P13" s="279">
        <f>ROUND(VLOOKUP($E13,'BDEW-Standard'!$B$3:$M$158,P$9,0),7)</f>
        <v>0</v>
      </c>
      <c r="Q13" s="347">
        <f t="shared" si="1"/>
        <v>1.0034007991768874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si="2"/>
        <v>1</v>
      </c>
      <c r="Y13" s="302"/>
      <c r="Z13" s="213"/>
    </row>
    <row r="14" spans="2:26" s="144" customFormat="1">
      <c r="B14" s="145">
        <v>3</v>
      </c>
      <c r="C14" s="146" t="str">
        <f t="shared" si="0"/>
        <v>Stadtwerke Werl</v>
      </c>
      <c r="D14" s="63" t="s">
        <v>248</v>
      </c>
      <c r="E14" s="166" t="s">
        <v>670</v>
      </c>
      <c r="F14" s="306" t="str">
        <f>VLOOKUP($E14,'BDEW-Standard'!$B$3:$M$158,F$9,0)</f>
        <v>HD4</v>
      </c>
      <c r="H14" s="279">
        <f>ROUND(VLOOKUP($E14,'BDEW-Standard'!$B$3:$M$158,H$9,0),7)</f>
        <v>3.0084346000000002</v>
      </c>
      <c r="I14" s="279">
        <f>ROUND(VLOOKUP($E14,'BDEW-Standard'!$B$3:$M$158,I$9,0),7)</f>
        <v>-36.607845300000001</v>
      </c>
      <c r="J14" s="279">
        <f>ROUND(VLOOKUP($E14,'BDEW-Standard'!$B$3:$M$158,J$9,0),7)</f>
        <v>7.3211870000000001</v>
      </c>
      <c r="K14" s="350">
        <f>ROUND(VLOOKUP($E14,'BDEW-Standard'!$B$3:$M$158,K$9,0),7)</f>
        <v>0.15496599999999999</v>
      </c>
      <c r="L14" s="280">
        <f>ROUND(VLOOKUP($E14,'BDEW-Standard'!$B$3:$M$158,L$9,0),1)</f>
        <v>40</v>
      </c>
      <c r="M14" s="348">
        <f>ROUND(VLOOKUP($E14,'BDEW-Standard'!$B$3:$M$158,M$9,0),7)</f>
        <v>0</v>
      </c>
      <c r="N14" s="279">
        <f>ROUND(VLOOKUP($E14,'BDEW-Standard'!$B$3:$M$158,N$9,0),7)</f>
        <v>0</v>
      </c>
      <c r="O14" s="279">
        <f>ROUND(VLOOKUP($E14,'BDEW-Standard'!$B$3:$M$158,O$9,0),7)</f>
        <v>0</v>
      </c>
      <c r="P14" s="279">
        <f>ROUND(VLOOKUP($E14,'BDEW-Standard'!$B$3:$M$158,P$9,0),7)</f>
        <v>0</v>
      </c>
      <c r="Q14" s="347">
        <f t="shared" si="1"/>
        <v>0.97302438504000599</v>
      </c>
      <c r="R14" s="281">
        <f>ROUND(VLOOKUP(MID($E14,4,3),'Wochentag F(WT)'!$B$7:$J$22,R$9,0),4)</f>
        <v>1.03</v>
      </c>
      <c r="S14" s="281">
        <f>ROUND(VLOOKUP(MID($E14,4,3),'Wochentag F(WT)'!$B$7:$J$22,S$9,0),4)</f>
        <v>1.03</v>
      </c>
      <c r="T14" s="281">
        <f>ROUND(VLOOKUP(MID($E14,4,3),'Wochentag F(WT)'!$B$7:$J$22,T$9,0),4)</f>
        <v>1.02</v>
      </c>
      <c r="U14" s="281">
        <f>ROUND(VLOOKUP(MID($E14,4,3),'Wochentag F(WT)'!$B$7:$J$22,U$9,0),4)</f>
        <v>1.03</v>
      </c>
      <c r="V14" s="281">
        <f>ROUND(VLOOKUP(MID($E14,4,3),'Wochentag F(WT)'!$B$7:$J$22,V$9,0),4)</f>
        <v>1.01</v>
      </c>
      <c r="W14" s="281">
        <f>ROUND(VLOOKUP(MID($E14,4,3),'Wochentag F(WT)'!$B$7:$J$22,W$9,0),4)</f>
        <v>0.93</v>
      </c>
      <c r="X14" s="282">
        <f t="shared" si="2"/>
        <v>0.95000000000000018</v>
      </c>
      <c r="Y14" s="302"/>
      <c r="Z14" s="213"/>
    </row>
    <row r="15" spans="2:26" s="144" customFormat="1">
      <c r="B15" s="145">
        <v>4</v>
      </c>
      <c r="C15" s="146" t="str">
        <f t="shared" si="0"/>
        <v>Stadtwerke Werl</v>
      </c>
      <c r="D15" s="63" t="s">
        <v>248</v>
      </c>
      <c r="E15" s="166" t="s">
        <v>4</v>
      </c>
      <c r="F15" s="306" t="str">
        <f>VLOOKUP($E15,'BDEW-Standard'!$B$3:$M$158,F$9,0)</f>
        <v>HK3</v>
      </c>
      <c r="H15" s="279">
        <f>ROUND(VLOOKUP($E15,'BDEW-Standard'!$B$3:$M$158,H$9,0),7)</f>
        <v>0.40409319999999999</v>
      </c>
      <c r="I15" s="279">
        <f>ROUND(VLOOKUP($E15,'BDEW-Standard'!$B$3:$M$158,I$9,0),7)</f>
        <v>-24.439296800000001</v>
      </c>
      <c r="J15" s="279">
        <f>ROUND(VLOOKUP($E15,'BDEW-Standard'!$B$3:$M$158,J$9,0),7)</f>
        <v>6.5718174999999999</v>
      </c>
      <c r="K15" s="350">
        <f>ROUND(VLOOKUP($E15,'BDEW-Standard'!$B$3:$M$158,K$9,0),7)</f>
        <v>0.71077100000000004</v>
      </c>
      <c r="L15" s="280">
        <f>ROUND(VLOOKUP($E15,'BDEW-Standard'!$B$3:$M$158,L$9,0),1)</f>
        <v>40</v>
      </c>
      <c r="M15" s="348">
        <f>ROUND(VLOOKUP($E15,'BDEW-Standard'!$B$3:$M$158,M$9,0),7)</f>
        <v>0</v>
      </c>
      <c r="N15" s="279">
        <f>ROUND(VLOOKUP($E15,'BDEW-Standard'!$B$3:$M$158,N$9,0),7)</f>
        <v>0</v>
      </c>
      <c r="O15" s="279">
        <f>ROUND(VLOOKUP($E15,'BDEW-Standard'!$B$3:$M$158,O$9,0),7)</f>
        <v>0</v>
      </c>
      <c r="P15" s="279">
        <f>ROUND(VLOOKUP($E15,'BDEW-Standard'!$B$3:$M$158,P$9,0),7)</f>
        <v>0</v>
      </c>
      <c r="Q15" s="347">
        <f t="shared" si="1"/>
        <v>1.0561214000512988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2"/>
      <c r="Z15" s="213"/>
    </row>
    <row r="16" spans="2:26" s="144" customFormat="1">
      <c r="B16" s="145">
        <v>5</v>
      </c>
      <c r="C16" s="146"/>
      <c r="D16" s="63"/>
      <c r="E16" s="166"/>
      <c r="F16" s="306"/>
      <c r="H16" s="279"/>
      <c r="I16" s="279"/>
      <c r="J16" s="279"/>
      <c r="K16" s="350"/>
      <c r="L16" s="280"/>
      <c r="M16" s="348"/>
      <c r="N16" s="279"/>
      <c r="O16" s="279"/>
      <c r="P16" s="279"/>
      <c r="Q16" s="347"/>
      <c r="R16" s="281"/>
      <c r="S16" s="281"/>
      <c r="T16" s="281"/>
      <c r="U16" s="281"/>
      <c r="V16" s="281"/>
      <c r="W16" s="281"/>
      <c r="X16" s="282"/>
      <c r="Y16" s="302"/>
      <c r="Z16" s="213"/>
    </row>
    <row r="17" spans="2:26" s="144" customFormat="1">
      <c r="B17" s="145">
        <v>6</v>
      </c>
      <c r="C17" s="146"/>
      <c r="D17" s="63"/>
      <c r="E17" s="166"/>
      <c r="F17" s="306"/>
      <c r="H17" s="279"/>
      <c r="I17" s="279"/>
      <c r="J17" s="279"/>
      <c r="K17" s="350"/>
      <c r="L17" s="280"/>
      <c r="M17" s="348"/>
      <c r="N17" s="279"/>
      <c r="O17" s="279"/>
      <c r="P17" s="279"/>
      <c r="Q17" s="347"/>
      <c r="R17" s="281"/>
      <c r="S17" s="281"/>
      <c r="T17" s="281"/>
      <c r="U17" s="281"/>
      <c r="V17" s="281"/>
      <c r="W17" s="281"/>
      <c r="X17" s="282"/>
      <c r="Y17" s="302"/>
      <c r="Z17" s="213"/>
    </row>
    <row r="18" spans="2:26" s="144" customFormat="1">
      <c r="B18" s="145">
        <v>7</v>
      </c>
      <c r="C18" s="146"/>
      <c r="D18" s="63"/>
      <c r="E18" s="166"/>
      <c r="F18" s="306"/>
      <c r="H18" s="279"/>
      <c r="I18" s="279"/>
      <c r="J18" s="279"/>
      <c r="K18" s="350"/>
      <c r="L18" s="280"/>
      <c r="M18" s="348"/>
      <c r="N18" s="279"/>
      <c r="O18" s="279"/>
      <c r="P18" s="279"/>
      <c r="Q18" s="347"/>
      <c r="R18" s="281"/>
      <c r="S18" s="281"/>
      <c r="T18" s="281"/>
      <c r="U18" s="281"/>
      <c r="V18" s="281"/>
      <c r="W18" s="281"/>
      <c r="X18" s="282"/>
      <c r="Y18" s="302"/>
      <c r="Z18" s="213"/>
    </row>
    <row r="19" spans="2:26" s="144" customFormat="1">
      <c r="B19" s="145">
        <v>8</v>
      </c>
      <c r="C19" s="146"/>
      <c r="D19" s="63"/>
      <c r="E19" s="166"/>
      <c r="F19" s="306"/>
      <c r="H19" s="279"/>
      <c r="I19" s="279"/>
      <c r="J19" s="279"/>
      <c r="K19" s="350"/>
      <c r="L19" s="280"/>
      <c r="M19" s="348"/>
      <c r="N19" s="279"/>
      <c r="O19" s="279"/>
      <c r="P19" s="279"/>
      <c r="Q19" s="347"/>
      <c r="R19" s="281"/>
      <c r="S19" s="281"/>
      <c r="T19" s="281"/>
      <c r="U19" s="281"/>
      <c r="V19" s="281"/>
      <c r="W19" s="281"/>
      <c r="X19" s="282"/>
      <c r="Y19" s="302"/>
      <c r="Z19" s="213"/>
    </row>
    <row r="20" spans="2:26" s="144" customFormat="1">
      <c r="B20" s="145">
        <v>9</v>
      </c>
      <c r="C20" s="146"/>
      <c r="D20" s="63"/>
      <c r="E20" s="166"/>
      <c r="F20" s="306"/>
      <c r="H20" s="279"/>
      <c r="I20" s="279"/>
      <c r="J20" s="279"/>
      <c r="K20" s="350"/>
      <c r="L20" s="280"/>
      <c r="M20" s="348"/>
      <c r="N20" s="279"/>
      <c r="O20" s="279"/>
      <c r="P20" s="279"/>
      <c r="Q20" s="347"/>
      <c r="R20" s="281"/>
      <c r="S20" s="281"/>
      <c r="T20" s="281"/>
      <c r="U20" s="281"/>
      <c r="V20" s="281"/>
      <c r="W20" s="281"/>
      <c r="X20" s="282"/>
      <c r="Y20" s="302"/>
      <c r="Z20" s="213"/>
    </row>
    <row r="21" spans="2:26" s="144" customFormat="1">
      <c r="B21" s="145">
        <v>10</v>
      </c>
      <c r="C21" s="146"/>
      <c r="D21" s="63"/>
      <c r="E21" s="166"/>
      <c r="F21" s="306"/>
      <c r="H21" s="279"/>
      <c r="I21" s="279"/>
      <c r="J21" s="279"/>
      <c r="K21" s="350"/>
      <c r="L21" s="280"/>
      <c r="M21" s="348"/>
      <c r="N21" s="279"/>
      <c r="O21" s="279"/>
      <c r="P21" s="279"/>
      <c r="Q21" s="347"/>
      <c r="R21" s="281"/>
      <c r="S21" s="281"/>
      <c r="T21" s="281"/>
      <c r="U21" s="281"/>
      <c r="V21" s="281"/>
      <c r="W21" s="281"/>
      <c r="X21" s="282"/>
      <c r="Y21" s="302"/>
      <c r="Z21" s="213"/>
    </row>
    <row r="22" spans="2:26" s="144" customFormat="1">
      <c r="B22" s="145">
        <v>11</v>
      </c>
      <c r="C22" s="146"/>
      <c r="D22" s="63"/>
      <c r="E22" s="166"/>
      <c r="F22" s="306"/>
      <c r="H22" s="279"/>
      <c r="I22" s="279"/>
      <c r="J22" s="279"/>
      <c r="K22" s="350"/>
      <c r="L22" s="280"/>
      <c r="M22" s="348"/>
      <c r="N22" s="279"/>
      <c r="O22" s="279"/>
      <c r="P22" s="279"/>
      <c r="Q22" s="347"/>
      <c r="R22" s="281"/>
      <c r="S22" s="281"/>
      <c r="T22" s="281"/>
      <c r="U22" s="281"/>
      <c r="V22" s="281"/>
      <c r="W22" s="281"/>
      <c r="X22" s="282"/>
      <c r="Y22" s="302"/>
      <c r="Z22" s="213"/>
    </row>
    <row r="23" spans="2:26" s="144" customFormat="1">
      <c r="B23" s="145">
        <v>12</v>
      </c>
      <c r="C23" s="146"/>
      <c r="D23" s="63"/>
      <c r="E23" s="166"/>
      <c r="F23" s="306"/>
      <c r="H23" s="279"/>
      <c r="I23" s="279"/>
      <c r="J23" s="279"/>
      <c r="K23" s="350"/>
      <c r="L23" s="280"/>
      <c r="M23" s="348"/>
      <c r="N23" s="279"/>
      <c r="O23" s="279"/>
      <c r="P23" s="279"/>
      <c r="Q23" s="347"/>
      <c r="R23" s="281"/>
      <c r="S23" s="281"/>
      <c r="T23" s="281"/>
      <c r="U23" s="281"/>
      <c r="V23" s="281"/>
      <c r="W23" s="281"/>
      <c r="X23" s="282"/>
      <c r="Y23" s="302"/>
      <c r="Z23" s="213"/>
    </row>
    <row r="24" spans="2:26" s="144" customFormat="1">
      <c r="B24" s="145">
        <v>13</v>
      </c>
      <c r="C24" s="146"/>
      <c r="D24" s="63"/>
      <c r="E24" s="166"/>
      <c r="F24" s="306"/>
      <c r="H24" s="279"/>
      <c r="I24" s="279"/>
      <c r="J24" s="279"/>
      <c r="K24" s="350"/>
      <c r="L24" s="280"/>
      <c r="M24" s="348"/>
      <c r="N24" s="279"/>
      <c r="O24" s="279"/>
      <c r="P24" s="279"/>
      <c r="Q24" s="347"/>
      <c r="R24" s="281"/>
      <c r="S24" s="281"/>
      <c r="T24" s="281"/>
      <c r="U24" s="281"/>
      <c r="V24" s="281"/>
      <c r="W24" s="281"/>
      <c r="X24" s="282"/>
      <c r="Y24" s="302"/>
      <c r="Z24" s="213"/>
    </row>
    <row r="25" spans="2:26" s="144" customFormat="1">
      <c r="B25" s="145">
        <v>14</v>
      </c>
      <c r="C25" s="146"/>
      <c r="D25" s="63"/>
      <c r="E25" s="166"/>
      <c r="F25" s="306"/>
      <c r="H25" s="279"/>
      <c r="I25" s="279"/>
      <c r="J25" s="279"/>
      <c r="K25" s="350"/>
      <c r="L25" s="280"/>
      <c r="M25" s="348"/>
      <c r="N25" s="279"/>
      <c r="O25" s="279"/>
      <c r="P25" s="279"/>
      <c r="Q25" s="347"/>
      <c r="R25" s="281"/>
      <c r="S25" s="281"/>
      <c r="T25" s="281"/>
      <c r="U25" s="281"/>
      <c r="V25" s="281"/>
      <c r="W25" s="281"/>
      <c r="X25" s="282"/>
      <c r="Y25" s="302"/>
      <c r="Z25" s="213"/>
    </row>
    <row r="26" spans="2:26" s="144" customFormat="1">
      <c r="B26" s="145">
        <v>15</v>
      </c>
      <c r="C26" s="146"/>
      <c r="D26" s="63"/>
      <c r="E26" s="166"/>
      <c r="F26" s="306"/>
      <c r="H26" s="279"/>
      <c r="I26" s="279"/>
      <c r="J26" s="279"/>
      <c r="K26" s="350"/>
      <c r="L26" s="280"/>
      <c r="M26" s="348"/>
      <c r="N26" s="279"/>
      <c r="O26" s="279"/>
      <c r="P26" s="279"/>
      <c r="Q26" s="347"/>
      <c r="R26" s="281"/>
      <c r="S26" s="281"/>
      <c r="T26" s="281"/>
      <c r="U26" s="281"/>
      <c r="V26" s="281"/>
      <c r="W26" s="281"/>
      <c r="X26" s="282"/>
      <c r="Y26" s="302"/>
      <c r="Z26" s="213"/>
    </row>
    <row r="27" spans="2:26" s="144" customFormat="1">
      <c r="B27" s="145">
        <v>16</v>
      </c>
      <c r="C27" s="146"/>
      <c r="D27" s="63"/>
      <c r="E27" s="167"/>
      <c r="F27" s="306"/>
      <c r="H27" s="283"/>
      <c r="I27" s="283"/>
      <c r="J27" s="283"/>
      <c r="K27" s="351"/>
      <c r="L27" s="280"/>
      <c r="M27" s="349"/>
      <c r="N27" s="283"/>
      <c r="O27" s="283"/>
      <c r="P27" s="283"/>
      <c r="Q27" s="352"/>
      <c r="R27" s="284"/>
      <c r="S27" s="284"/>
      <c r="T27" s="284"/>
      <c r="U27" s="284"/>
      <c r="V27" s="284"/>
      <c r="W27" s="284"/>
      <c r="X27" s="285"/>
      <c r="Y27" s="302"/>
    </row>
    <row r="28" spans="2:26" s="144" customFormat="1">
      <c r="B28" s="145">
        <v>17</v>
      </c>
      <c r="C28" s="146"/>
      <c r="D28" s="63"/>
      <c r="E28" s="167"/>
      <c r="F28" s="306"/>
      <c r="H28" s="283"/>
      <c r="I28" s="283"/>
      <c r="J28" s="283"/>
      <c r="K28" s="351"/>
      <c r="L28" s="280"/>
      <c r="M28" s="349"/>
      <c r="N28" s="283"/>
      <c r="O28" s="283"/>
      <c r="P28" s="283"/>
      <c r="Q28" s="352"/>
      <c r="R28" s="284"/>
      <c r="S28" s="284"/>
      <c r="T28" s="284"/>
      <c r="U28" s="284"/>
      <c r="V28" s="284"/>
      <c r="W28" s="284"/>
      <c r="X28" s="285"/>
      <c r="Y28" s="302"/>
    </row>
    <row r="29" spans="2:26" s="144" customFormat="1">
      <c r="B29" s="145">
        <v>18</v>
      </c>
      <c r="C29" s="146"/>
      <c r="D29" s="63"/>
      <c r="E29" s="167"/>
      <c r="F29" s="306"/>
      <c r="H29" s="283"/>
      <c r="I29" s="283"/>
      <c r="J29" s="283"/>
      <c r="K29" s="351"/>
      <c r="L29" s="280"/>
      <c r="M29" s="349"/>
      <c r="N29" s="283"/>
      <c r="O29" s="283"/>
      <c r="P29" s="283"/>
      <c r="Q29" s="352"/>
      <c r="R29" s="284"/>
      <c r="S29" s="284"/>
      <c r="T29" s="284"/>
      <c r="U29" s="284"/>
      <c r="V29" s="284"/>
      <c r="W29" s="284"/>
      <c r="X29" s="285"/>
      <c r="Y29" s="302"/>
    </row>
    <row r="30" spans="2:26" s="144" customFormat="1">
      <c r="B30" s="145">
        <v>19</v>
      </c>
      <c r="C30" s="146"/>
      <c r="D30" s="63"/>
      <c r="E30" s="167"/>
      <c r="F30" s="306"/>
      <c r="H30" s="283"/>
      <c r="I30" s="283"/>
      <c r="J30" s="283"/>
      <c r="K30" s="351"/>
      <c r="L30" s="280"/>
      <c r="M30" s="349"/>
      <c r="N30" s="283"/>
      <c r="O30" s="283"/>
      <c r="P30" s="283"/>
      <c r="Q30" s="352"/>
      <c r="R30" s="284"/>
      <c r="S30" s="284"/>
      <c r="T30" s="284"/>
      <c r="U30" s="284"/>
      <c r="V30" s="284"/>
      <c r="W30" s="284"/>
      <c r="X30" s="285"/>
      <c r="Y30" s="302"/>
    </row>
    <row r="31" spans="2:26" s="144" customFormat="1">
      <c r="B31" s="145">
        <v>20</v>
      </c>
      <c r="C31" s="146"/>
      <c r="D31" s="63"/>
      <c r="E31" s="167"/>
      <c r="F31" s="306"/>
      <c r="H31" s="283"/>
      <c r="I31" s="283"/>
      <c r="J31" s="283"/>
      <c r="K31" s="351"/>
      <c r="L31" s="280"/>
      <c r="M31" s="349"/>
      <c r="N31" s="283"/>
      <c r="O31" s="283"/>
      <c r="P31" s="283"/>
      <c r="Q31" s="352"/>
      <c r="R31" s="284"/>
      <c r="S31" s="284"/>
      <c r="T31" s="284"/>
      <c r="U31" s="284"/>
      <c r="V31" s="284"/>
      <c r="W31" s="284"/>
      <c r="X31" s="285"/>
      <c r="Y31" s="302"/>
    </row>
    <row r="32" spans="2:26" s="144" customFormat="1">
      <c r="B32" s="145">
        <v>21</v>
      </c>
      <c r="C32" s="146"/>
      <c r="D32" s="63"/>
      <c r="E32" s="167"/>
      <c r="F32" s="306"/>
      <c r="H32" s="283"/>
      <c r="I32" s="283"/>
      <c r="J32" s="283"/>
      <c r="K32" s="351"/>
      <c r="L32" s="280"/>
      <c r="M32" s="349"/>
      <c r="N32" s="283"/>
      <c r="O32" s="283"/>
      <c r="P32" s="283"/>
      <c r="Q32" s="352"/>
      <c r="R32" s="284"/>
      <c r="S32" s="284"/>
      <c r="T32" s="284"/>
      <c r="U32" s="284"/>
      <c r="V32" s="284"/>
      <c r="W32" s="284"/>
      <c r="X32" s="285"/>
      <c r="Y32" s="302"/>
    </row>
    <row r="33" spans="2:25" s="144" customFormat="1">
      <c r="B33" s="145">
        <v>22</v>
      </c>
      <c r="C33" s="146"/>
      <c r="D33" s="63"/>
      <c r="E33" s="167"/>
      <c r="F33" s="306"/>
      <c r="H33" s="283"/>
      <c r="I33" s="283"/>
      <c r="J33" s="283"/>
      <c r="K33" s="351"/>
      <c r="L33" s="280"/>
      <c r="M33" s="349"/>
      <c r="N33" s="283"/>
      <c r="O33" s="283"/>
      <c r="P33" s="283"/>
      <c r="Q33" s="352"/>
      <c r="R33" s="284"/>
      <c r="S33" s="284"/>
      <c r="T33" s="284"/>
      <c r="U33" s="284"/>
      <c r="V33" s="284"/>
      <c r="W33" s="284"/>
      <c r="X33" s="285"/>
      <c r="Y33" s="302"/>
    </row>
    <row r="34" spans="2:25" s="144" customFormat="1">
      <c r="B34" s="145">
        <v>23</v>
      </c>
      <c r="C34" s="146"/>
      <c r="D34" s="63"/>
      <c r="E34" s="167"/>
      <c r="F34" s="306"/>
      <c r="H34" s="283"/>
      <c r="I34" s="283"/>
      <c r="J34" s="283"/>
      <c r="K34" s="351"/>
      <c r="L34" s="280"/>
      <c r="M34" s="349"/>
      <c r="N34" s="283"/>
      <c r="O34" s="283"/>
      <c r="P34" s="283"/>
      <c r="Q34" s="352"/>
      <c r="R34" s="284"/>
      <c r="S34" s="284"/>
      <c r="T34" s="284"/>
      <c r="U34" s="284"/>
      <c r="V34" s="284"/>
      <c r="W34" s="284"/>
      <c r="X34" s="285"/>
      <c r="Y34" s="302"/>
    </row>
    <row r="35" spans="2:25" s="144" customFormat="1">
      <c r="B35" s="145">
        <v>24</v>
      </c>
      <c r="C35" s="146"/>
      <c r="D35" s="63"/>
      <c r="E35" s="167"/>
      <c r="F35" s="306"/>
      <c r="H35" s="283"/>
      <c r="I35" s="283"/>
      <c r="J35" s="283"/>
      <c r="K35" s="351"/>
      <c r="L35" s="280"/>
      <c r="M35" s="349"/>
      <c r="N35" s="283"/>
      <c r="O35" s="283"/>
      <c r="P35" s="283"/>
      <c r="Q35" s="352"/>
      <c r="R35" s="284"/>
      <c r="S35" s="284"/>
      <c r="T35" s="284"/>
      <c r="U35" s="284"/>
      <c r="V35" s="284"/>
      <c r="W35" s="284"/>
      <c r="X35" s="285"/>
      <c r="Y35" s="302"/>
    </row>
    <row r="36" spans="2:25" s="144" customFormat="1">
      <c r="B36" s="145">
        <v>25</v>
      </c>
      <c r="C36" s="146"/>
      <c r="D36" s="63"/>
      <c r="E36" s="167"/>
      <c r="F36" s="306"/>
      <c r="H36" s="283"/>
      <c r="I36" s="283"/>
      <c r="J36" s="283"/>
      <c r="K36" s="351"/>
      <c r="L36" s="280"/>
      <c r="M36" s="349"/>
      <c r="N36" s="283"/>
      <c r="O36" s="283"/>
      <c r="P36" s="283"/>
      <c r="Q36" s="352"/>
      <c r="R36" s="284"/>
      <c r="S36" s="284"/>
      <c r="T36" s="284"/>
      <c r="U36" s="284"/>
      <c r="V36" s="284"/>
      <c r="W36" s="284"/>
      <c r="X36" s="285"/>
      <c r="Y36" s="302"/>
    </row>
    <row r="37" spans="2:25" s="144" customFormat="1">
      <c r="B37" s="145">
        <v>26</v>
      </c>
      <c r="C37" s="146"/>
      <c r="D37" s="63"/>
      <c r="E37" s="167"/>
      <c r="F37" s="306"/>
      <c r="H37" s="283"/>
      <c r="I37" s="283"/>
      <c r="J37" s="283"/>
      <c r="K37" s="351"/>
      <c r="L37" s="280"/>
      <c r="M37" s="349"/>
      <c r="N37" s="283"/>
      <c r="O37" s="283"/>
      <c r="P37" s="283"/>
      <c r="Q37" s="352"/>
      <c r="R37" s="284"/>
      <c r="S37" s="284"/>
      <c r="T37" s="284"/>
      <c r="U37" s="284"/>
      <c r="V37" s="284"/>
      <c r="W37" s="284"/>
      <c r="X37" s="285"/>
      <c r="Y37" s="302"/>
    </row>
    <row r="38" spans="2:25" s="144" customFormat="1">
      <c r="B38" s="145">
        <v>27</v>
      </c>
      <c r="C38" s="146"/>
      <c r="D38" s="63"/>
      <c r="E38" s="167"/>
      <c r="F38" s="306"/>
      <c r="H38" s="283"/>
      <c r="I38" s="283"/>
      <c r="J38" s="283"/>
      <c r="K38" s="351"/>
      <c r="L38" s="280"/>
      <c r="M38" s="349"/>
      <c r="N38" s="283"/>
      <c r="O38" s="283"/>
      <c r="P38" s="283"/>
      <c r="Q38" s="352"/>
      <c r="R38" s="284"/>
      <c r="S38" s="284"/>
      <c r="T38" s="284"/>
      <c r="U38" s="284"/>
      <c r="V38" s="284"/>
      <c r="W38" s="284"/>
      <c r="X38" s="285"/>
      <c r="Y38" s="302"/>
    </row>
    <row r="39" spans="2:25" s="144" customFormat="1">
      <c r="B39" s="145">
        <v>28</v>
      </c>
      <c r="C39" s="146"/>
      <c r="D39" s="63"/>
      <c r="E39" s="167"/>
      <c r="F39" s="306"/>
      <c r="H39" s="283"/>
      <c r="I39" s="283"/>
      <c r="J39" s="283"/>
      <c r="K39" s="351"/>
      <c r="L39" s="280"/>
      <c r="M39" s="349"/>
      <c r="N39" s="283"/>
      <c r="O39" s="283"/>
      <c r="P39" s="283"/>
      <c r="Q39" s="352"/>
      <c r="R39" s="284"/>
      <c r="S39" s="284"/>
      <c r="T39" s="284"/>
      <c r="U39" s="284"/>
      <c r="V39" s="284"/>
      <c r="W39" s="284"/>
      <c r="X39" s="285"/>
      <c r="Y39" s="302"/>
    </row>
    <row r="40" spans="2:25" s="144" customFormat="1">
      <c r="B40" s="145">
        <v>29</v>
      </c>
      <c r="C40" s="146"/>
      <c r="D40" s="63"/>
      <c r="E40" s="167"/>
      <c r="F40" s="306"/>
      <c r="H40" s="283"/>
      <c r="I40" s="283"/>
      <c r="J40" s="283"/>
      <c r="K40" s="351"/>
      <c r="L40" s="280"/>
      <c r="M40" s="349"/>
      <c r="N40" s="283"/>
      <c r="O40" s="283"/>
      <c r="P40" s="283"/>
      <c r="Q40" s="352"/>
      <c r="R40" s="284"/>
      <c r="S40" s="284"/>
      <c r="T40" s="284"/>
      <c r="U40" s="284"/>
      <c r="V40" s="284"/>
      <c r="W40" s="284"/>
      <c r="X40" s="285"/>
      <c r="Y40" s="302"/>
    </row>
    <row r="41" spans="2:25" s="144" customFormat="1">
      <c r="B41" s="145">
        <v>30</v>
      </c>
      <c r="C41" s="146"/>
      <c r="D41" s="63"/>
      <c r="E41" s="167"/>
      <c r="F41" s="306"/>
      <c r="H41" s="283"/>
      <c r="I41" s="283"/>
      <c r="J41" s="283"/>
      <c r="K41" s="351"/>
      <c r="L41" s="280"/>
      <c r="M41" s="349"/>
      <c r="N41" s="283"/>
      <c r="O41" s="283"/>
      <c r="P41" s="283"/>
      <c r="Q41" s="352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H16:Y17 H22:Y41 Y18:Y21 F16:F41">
    <cfRule type="expression" dxfId="26" priority="34">
      <formula>ISERROR(F11)</formula>
    </cfRule>
  </conditionalFormatting>
  <conditionalFormatting sqref="E16:F41 Y16:Y41 E12:E15">
    <cfRule type="duplicateValues" dxfId="25" priority="56"/>
  </conditionalFormatting>
  <conditionalFormatting sqref="H20:X21">
    <cfRule type="expression" dxfId="24" priority="20">
      <formula>ISERROR(H20)</formula>
    </cfRule>
  </conditionalFormatting>
  <conditionalFormatting sqref="R18:X19 H18:K19 M18:P19">
    <cfRule type="expression" dxfId="23" priority="19">
      <formula>ISERROR(H18)</formula>
    </cfRule>
  </conditionalFormatting>
  <conditionalFormatting sqref="L18:L19">
    <cfRule type="expression" dxfId="22" priority="18">
      <formula>ISERROR(L18)</formula>
    </cfRule>
  </conditionalFormatting>
  <conditionalFormatting sqref="Q18:Q19">
    <cfRule type="expression" dxfId="21" priority="17">
      <formula>ISERROR(Q18)</formula>
    </cfRule>
  </conditionalFormatting>
  <conditionalFormatting sqref="H15:Y15 F15">
    <cfRule type="expression" dxfId="20" priority="11">
      <formula>ISERROR(F15)</formula>
    </cfRule>
  </conditionalFormatting>
  <conditionalFormatting sqref="F15 Y15">
    <cfRule type="duplicateValues" dxfId="19" priority="12"/>
  </conditionalFormatting>
  <conditionalFormatting sqref="H14:Y14 F14">
    <cfRule type="expression" dxfId="18" priority="8">
      <formula>ISERROR(F14)</formula>
    </cfRule>
  </conditionalFormatting>
  <conditionalFormatting sqref="F14 Y14">
    <cfRule type="duplicateValues" dxfId="17" priority="9"/>
  </conditionalFormatting>
  <conditionalFormatting sqref="H13:Y13 F13">
    <cfRule type="expression" dxfId="16" priority="5">
      <formula>ISERROR(F13)</formula>
    </cfRule>
  </conditionalFormatting>
  <conditionalFormatting sqref="F13 Y13">
    <cfRule type="duplicateValues" dxfId="15" priority="6"/>
  </conditionalFormatting>
  <conditionalFormatting sqref="H12:Y12 F12">
    <cfRule type="expression" dxfId="14" priority="2">
      <formula>ISERROR(F12)</formula>
    </cfRule>
  </conditionalFormatting>
  <conditionalFormatting sqref="F12 Y12">
    <cfRule type="duplicateValues" dxfId="13" priority="3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31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7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6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 Y16:Y41</xm:sqref>
        </x14:conditionalFormatting>
        <x14:conditionalFormatting xmlns:xm="http://schemas.microsoft.com/office/excel/2006/main">
          <x14:cfRule type="expression" priority="10" id="{23794841-AAB5-4DFC-A304-9DBE2E4532E8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Y15</xm:sqref>
        </x14:conditionalFormatting>
        <x14:conditionalFormatting xmlns:xm="http://schemas.microsoft.com/office/excel/2006/main">
          <x14:cfRule type="expression" priority="7" id="{02983CF7-8816-4732-A241-C3099E57B712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Y14</xm:sqref>
        </x14:conditionalFormatting>
        <x14:conditionalFormatting xmlns:xm="http://schemas.microsoft.com/office/excel/2006/main">
          <x14:cfRule type="expression" priority="4" id="{31BC59C6-FA85-46EA-8D52-62083139DBD7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Y13</xm:sqref>
        </x14:conditionalFormatting>
        <x14:conditionalFormatting xmlns:xm="http://schemas.microsoft.com/office/excel/2006/main">
          <x14:cfRule type="expression" priority="1" id="{18B17C4C-9765-4AFD-B981-47D3391F9CB0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56" zoomScale="80" zoomScaleNormal="80" workbookViewId="0">
      <selection activeCell="B158" sqref="B158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348</v>
      </c>
      <c r="B1" s="217">
        <v>42173</v>
      </c>
      <c r="D1" s="132" t="s">
        <v>458</v>
      </c>
      <c r="F1" s="218" t="s">
        <v>552</v>
      </c>
      <c r="N1" s="219"/>
    </row>
    <row r="2" spans="1:14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Q18" sqref="Q18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Werl GmbH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Stadtwerke Werl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 t="str">
        <f>Netzbetreiber!$D$11</f>
        <v>9870011600003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43862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6" t="s">
        <v>462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61" t="s">
        <v>590</v>
      </c>
      <c r="C10" s="362"/>
      <c r="D10" s="95">
        <v>2</v>
      </c>
      <c r="E10" s="96" t="str">
        <f>IF(ISERROR(HLOOKUP(E$11,$M$9:$AD$35,$D10,0)),"",HLOOKUP(E$11,$M$9:$AD$35,$D10,0))</f>
        <v/>
      </c>
      <c r="F10" s="359" t="s">
        <v>399</v>
      </c>
      <c r="G10" s="359"/>
      <c r="H10" s="359"/>
      <c r="I10" s="359"/>
      <c r="J10" s="359"/>
      <c r="K10" s="359"/>
      <c r="L10" s="360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3">
        <f>MIN(SUMPRODUCT($M$11:$AD$11,M12:AD12),1)</f>
        <v>1</v>
      </c>
      <c r="F12" s="310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4">
        <f t="shared" ref="E13:E35" si="0">MIN(SUMPRODUCT($M$11:$AD$11,M13:AD13),1)</f>
        <v>0</v>
      </c>
      <c r="F13" s="311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4">
        <f t="shared" si="0"/>
        <v>0</v>
      </c>
      <c r="F14" s="311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4">
        <f t="shared" si="0"/>
        <v>0</v>
      </c>
      <c r="F15" s="311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4">
        <f t="shared" si="0"/>
        <v>1</v>
      </c>
      <c r="F16" s="311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4">
        <f t="shared" si="0"/>
        <v>1</v>
      </c>
      <c r="F17" s="311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4">
        <f t="shared" si="0"/>
        <v>1</v>
      </c>
      <c r="F18" s="311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38" t="s">
        <v>658</v>
      </c>
      <c r="C19" s="339"/>
      <c r="D19" s="112"/>
      <c r="E19" s="314">
        <v>1</v>
      </c>
      <c r="F19" s="311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405</v>
      </c>
      <c r="C20" s="118"/>
      <c r="D20" s="112">
        <v>11</v>
      </c>
      <c r="E20" s="314">
        <f t="shared" si="0"/>
        <v>1</v>
      </c>
      <c r="F20" s="311" t="s">
        <v>396</v>
      </c>
      <c r="G20" s="81" t="s">
        <v>396</v>
      </c>
      <c r="H20" s="81" t="s">
        <v>396</v>
      </c>
      <c r="I20" s="81" t="s">
        <v>396</v>
      </c>
      <c r="J20" s="81" t="s">
        <v>396</v>
      </c>
      <c r="K20" s="81" t="s">
        <v>396</v>
      </c>
      <c r="L20" s="82" t="s">
        <v>396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656</v>
      </c>
      <c r="C21" s="118"/>
      <c r="D21" s="112">
        <v>12</v>
      </c>
      <c r="E21" s="314">
        <f t="shared" si="0"/>
        <v>1</v>
      </c>
      <c r="F21" s="311" t="s">
        <v>403</v>
      </c>
      <c r="G21" s="81" t="s">
        <v>403</v>
      </c>
      <c r="H21" s="81" t="s">
        <v>403</v>
      </c>
      <c r="I21" s="81" t="s">
        <v>396</v>
      </c>
      <c r="J21" s="81" t="s">
        <v>403</v>
      </c>
      <c r="K21" s="81" t="s">
        <v>403</v>
      </c>
      <c r="L21" s="82" t="s">
        <v>403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419</v>
      </c>
      <c r="C22" s="118"/>
      <c r="D22" s="112">
        <v>13</v>
      </c>
      <c r="E22" s="314">
        <f t="shared" si="0"/>
        <v>1</v>
      </c>
      <c r="F22" s="311" t="s">
        <v>403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396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420</v>
      </c>
      <c r="C23" s="118"/>
      <c r="D23" s="112">
        <v>14</v>
      </c>
      <c r="E23" s="314">
        <f t="shared" si="0"/>
        <v>1</v>
      </c>
      <c r="F23" s="311" t="s">
        <v>396</v>
      </c>
      <c r="G23" s="81" t="s">
        <v>403</v>
      </c>
      <c r="H23" s="81" t="s">
        <v>403</v>
      </c>
      <c r="I23" s="81" t="s">
        <v>403</v>
      </c>
      <c r="J23" s="81" t="s">
        <v>403</v>
      </c>
      <c r="K23" s="81" t="s">
        <v>403</v>
      </c>
      <c r="L23" s="82" t="s">
        <v>403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421</v>
      </c>
      <c r="C24" s="118"/>
      <c r="D24" s="112">
        <v>15</v>
      </c>
      <c r="E24" s="314">
        <f t="shared" si="0"/>
        <v>1</v>
      </c>
      <c r="F24" s="311" t="s">
        <v>403</v>
      </c>
      <c r="G24" s="81" t="s">
        <v>403</v>
      </c>
      <c r="H24" s="81" t="s">
        <v>403</v>
      </c>
      <c r="I24" s="81" t="s">
        <v>396</v>
      </c>
      <c r="J24" s="81" t="s">
        <v>403</v>
      </c>
      <c r="K24" s="81" t="s">
        <v>403</v>
      </c>
      <c r="L24" s="82" t="s">
        <v>403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406</v>
      </c>
      <c r="C25" s="118"/>
      <c r="D25" s="112">
        <v>16</v>
      </c>
      <c r="E25" s="314">
        <f t="shared" si="0"/>
        <v>0</v>
      </c>
      <c r="F25" s="311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407</v>
      </c>
      <c r="C26" s="118"/>
      <c r="D26" s="112">
        <v>17</v>
      </c>
      <c r="E26" s="314">
        <f t="shared" si="0"/>
        <v>0</v>
      </c>
      <c r="F26" s="311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38" t="s">
        <v>657</v>
      </c>
      <c r="C27" s="339"/>
      <c r="D27" s="112"/>
      <c r="E27" s="314">
        <v>1</v>
      </c>
      <c r="F27" s="311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408</v>
      </c>
      <c r="C28" s="118"/>
      <c r="D28" s="112">
        <v>18</v>
      </c>
      <c r="E28" s="314">
        <f t="shared" si="0"/>
        <v>1</v>
      </c>
      <c r="F28" s="311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5" customFormat="1" ht="15">
      <c r="B29" s="338" t="s">
        <v>409</v>
      </c>
      <c r="C29" s="339"/>
      <c r="D29" s="340">
        <v>19</v>
      </c>
      <c r="E29" s="341">
        <v>1</v>
      </c>
      <c r="F29" s="311" t="s">
        <v>396</v>
      </c>
      <c r="G29" s="311" t="s">
        <v>396</v>
      </c>
      <c r="H29" s="311" t="s">
        <v>396</v>
      </c>
      <c r="I29" s="311" t="s">
        <v>396</v>
      </c>
      <c r="J29" s="311" t="s">
        <v>396</v>
      </c>
      <c r="K29" s="311" t="s">
        <v>396</v>
      </c>
      <c r="L29" s="311" t="s">
        <v>396</v>
      </c>
      <c r="M29" s="113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70"/>
    </row>
    <row r="30" spans="2:30" ht="15">
      <c r="B30" s="117" t="s">
        <v>410</v>
      </c>
      <c r="C30" s="118"/>
      <c r="D30" s="112">
        <v>20</v>
      </c>
      <c r="E30" s="314">
        <f t="shared" si="0"/>
        <v>1</v>
      </c>
      <c r="F30" s="311" t="s">
        <v>396</v>
      </c>
      <c r="G30" s="81" t="s">
        <v>396</v>
      </c>
      <c r="H30" s="81" t="s">
        <v>396</v>
      </c>
      <c r="I30" s="81" t="s">
        <v>396</v>
      </c>
      <c r="J30" s="81" t="s">
        <v>396</v>
      </c>
      <c r="K30" s="81" t="s">
        <v>396</v>
      </c>
      <c r="L30" s="82" t="s">
        <v>396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411</v>
      </c>
      <c r="C31" s="118"/>
      <c r="D31" s="112">
        <v>21</v>
      </c>
      <c r="E31" s="314">
        <f t="shared" si="0"/>
        <v>0</v>
      </c>
      <c r="F31" s="311" t="s">
        <v>403</v>
      </c>
      <c r="G31" s="81" t="s">
        <v>403</v>
      </c>
      <c r="H31" s="81" t="s">
        <v>396</v>
      </c>
      <c r="I31" s="81" t="s">
        <v>403</v>
      </c>
      <c r="J31" s="81" t="s">
        <v>403</v>
      </c>
      <c r="K31" s="81" t="s">
        <v>403</v>
      </c>
      <c r="L31" s="82" t="s">
        <v>403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412</v>
      </c>
      <c r="C32" s="118"/>
      <c r="D32" s="112">
        <v>22</v>
      </c>
      <c r="E32" s="314">
        <f t="shared" si="0"/>
        <v>0</v>
      </c>
      <c r="F32" s="311" t="s">
        <v>395</v>
      </c>
      <c r="G32" s="81" t="s">
        <v>395</v>
      </c>
      <c r="H32" s="81" t="s">
        <v>395</v>
      </c>
      <c r="I32" s="81" t="s">
        <v>395</v>
      </c>
      <c r="J32" s="81" t="s">
        <v>395</v>
      </c>
      <c r="K32" s="81" t="s">
        <v>395</v>
      </c>
      <c r="L32" s="82" t="s">
        <v>396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413</v>
      </c>
      <c r="C33" s="118"/>
      <c r="D33" s="112">
        <v>23</v>
      </c>
      <c r="E33" s="314">
        <f t="shared" si="0"/>
        <v>1</v>
      </c>
      <c r="F33" s="311" t="s">
        <v>396</v>
      </c>
      <c r="G33" s="81" t="s">
        <v>396</v>
      </c>
      <c r="H33" s="81" t="s">
        <v>396</v>
      </c>
      <c r="I33" s="81" t="s">
        <v>396</v>
      </c>
      <c r="J33" s="81" t="s">
        <v>396</v>
      </c>
      <c r="K33" s="81" t="s">
        <v>396</v>
      </c>
      <c r="L33" s="82" t="s">
        <v>396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414</v>
      </c>
      <c r="C34" s="118"/>
      <c r="D34" s="112">
        <v>24</v>
      </c>
      <c r="E34" s="314">
        <f t="shared" si="0"/>
        <v>1</v>
      </c>
      <c r="F34" s="311" t="s">
        <v>396</v>
      </c>
      <c r="G34" s="81" t="s">
        <v>396</v>
      </c>
      <c r="H34" s="81" t="s">
        <v>396</v>
      </c>
      <c r="I34" s="81" t="s">
        <v>396</v>
      </c>
      <c r="J34" s="81" t="s">
        <v>396</v>
      </c>
      <c r="K34" s="81" t="s">
        <v>396</v>
      </c>
      <c r="L34" s="82" t="s">
        <v>396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415</v>
      </c>
      <c r="C35" s="124"/>
      <c r="D35" s="125">
        <v>25</v>
      </c>
      <c r="E35" s="315">
        <f t="shared" si="0"/>
        <v>0</v>
      </c>
      <c r="F35" s="312" t="s">
        <v>395</v>
      </c>
      <c r="G35" s="83" t="s">
        <v>395</v>
      </c>
      <c r="H35" s="83" t="s">
        <v>395</v>
      </c>
      <c r="I35" s="83" t="s">
        <v>395</v>
      </c>
      <c r="J35" s="83" t="s">
        <v>395</v>
      </c>
      <c r="K35" s="83" t="s">
        <v>395</v>
      </c>
      <c r="L35" s="84" t="s">
        <v>396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4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459</v>
      </c>
      <c r="B1" s="129"/>
      <c r="D1" s="218" t="s">
        <v>552</v>
      </c>
    </row>
    <row r="2" spans="1:16">
      <c r="A2" s="238"/>
      <c r="B2" s="237" t="s">
        <v>460</v>
      </c>
    </row>
    <row r="3" spans="1:16" ht="20.100000000000001" customHeight="1">
      <c r="A3" s="363" t="s">
        <v>249</v>
      </c>
      <c r="B3" s="239" t="s">
        <v>86</v>
      </c>
      <c r="C3" s="240"/>
      <c r="D3" s="365" t="s">
        <v>461</v>
      </c>
      <c r="E3" s="366"/>
      <c r="F3" s="366"/>
      <c r="G3" s="366"/>
      <c r="H3" s="366"/>
      <c r="I3" s="366"/>
      <c r="J3" s="367"/>
      <c r="K3" s="241"/>
      <c r="L3" s="241"/>
      <c r="M3" s="241"/>
      <c r="N3" s="241"/>
      <c r="O3" s="242"/>
      <c r="P3" s="241"/>
    </row>
    <row r="4" spans="1:16" ht="20.100000000000001" customHeight="1">
      <c r="A4" s="364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Schubert, Dieter</cp:lastModifiedBy>
  <cp:lastPrinted>2019-11-26T14:08:42Z</cp:lastPrinted>
  <dcterms:created xsi:type="dcterms:W3CDTF">2015-01-15T05:25:41Z</dcterms:created>
  <dcterms:modified xsi:type="dcterms:W3CDTF">2019-12-02T12:45:36Z</dcterms:modified>
</cp:coreProperties>
</file>